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blon_fernandez_mineduc_cl/Documents/Equipamiento/2022/"/>
    </mc:Choice>
  </mc:AlternateContent>
  <xr:revisionPtr revIDLastSave="332" documentId="13_ncr:40009_{D4C1815C-A537-4775-B0A3-22360A805AEC}" xr6:coauthVersionLast="47" xr6:coauthVersionMax="47" xr10:uidLastSave="{AFBC908F-D847-4F1F-89CB-74A7CC754A65}"/>
  <bookViews>
    <workbookView xWindow="-120" yWindow="-120" windowWidth="20730" windowHeight="11160" activeTab="1" xr2:uid="{00000000-000D-0000-FFFF-FFFF00000000}"/>
  </bookViews>
  <sheets>
    <sheet name="Matrícula por especialidad" sheetId="2" r:id="rId1"/>
    <sheet name="Tabla Liceo" sheetId="3" r:id="rId2"/>
    <sheet name="Hoja3" sheetId="4" state="hidden" r:id="rId3"/>
  </sheets>
  <definedNames>
    <definedName name="_xlnm._FilterDatabase" localSheetId="0" hidden="1">'Matrícula por especialidad'!$A$3:$BB$978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10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B61" i="3" l="1"/>
  <c r="B62" i="3" l="1"/>
  <c r="C61" i="3"/>
  <c r="C62" i="3" s="1"/>
  <c r="C63" i="3" s="1"/>
</calcChain>
</file>

<file path=xl/sharedStrings.xml><?xml version="1.0" encoding="utf-8"?>
<sst xmlns="http://schemas.openxmlformats.org/spreadsheetml/2006/main" count="4774" uniqueCount="1367">
  <si>
    <t>RBD</t>
  </si>
  <si>
    <t>LICEO POLITECNICO ARICA</t>
  </si>
  <si>
    <t>L. POLI. ANTONIO VARAS DE LA BARRA</t>
  </si>
  <si>
    <t>LICEO AGRICOLA JOSE ABELARDO NUNEZ M.</t>
  </si>
  <si>
    <t>LICEO BICENTENARIO DOMINGO SANTA MARIA</t>
  </si>
  <si>
    <t>LICEO VALLE DE CODPA</t>
  </si>
  <si>
    <t>LICEO GRANADEROS</t>
  </si>
  <si>
    <t>INST. COM. DE IQUIQUE BALDOMERO WOLNITZKY</t>
  </si>
  <si>
    <t>INSTITUTO DEL MAR ALMIRANTE CARLOS CONDEL</t>
  </si>
  <si>
    <t>LICEO POLITEC. JOSE GUTIERREZ DE LA FUEN</t>
  </si>
  <si>
    <t>COLEGIO DEPORTIVO TEC. PROF. ELENA DUVAUCHELLE CABEZON</t>
  </si>
  <si>
    <t>LICEO LUIS CRUZ MARTINEZ</t>
  </si>
  <si>
    <t>LICEO DE HUARA</t>
  </si>
  <si>
    <t>LICEO TECNICO PROFESIONAL COLCHANE</t>
  </si>
  <si>
    <t>LIC. ALCDE.SERGIO GONZALEZ GUTIERREZ</t>
  </si>
  <si>
    <t>LICEO DOMINGO LATRILLE LASTAUNOU</t>
  </si>
  <si>
    <t>LICEO POLITECNICO DIEGO PORTALES P.</t>
  </si>
  <si>
    <t>LICEO H.C. T.P. MARIA ELENA</t>
  </si>
  <si>
    <t>LICEO FRANCISCO DE AGUIRRE</t>
  </si>
  <si>
    <t>LICEO BICENTENARIO POLITECNICO CESAREO AGUIRRE GOYENECHEA</t>
  </si>
  <si>
    <t>LICEO MINERO AMÉRICA</t>
  </si>
  <si>
    <t>LICEO INDUSTRIAL EULOGIO GORDO MONEO</t>
  </si>
  <si>
    <t>ANTOFAGASTA</t>
  </si>
  <si>
    <t>LICEO COMERCIAL JERARDO MUNOZ CAMPOS</t>
  </si>
  <si>
    <t>LICEO TECNICO ANTOFAGASTA</t>
  </si>
  <si>
    <t>LICEO LA PORTADA</t>
  </si>
  <si>
    <t>COMPLEJO EDUCATIVO JUAN JOSE LATORRE BENAVENT</t>
  </si>
  <si>
    <t>LICEO POLITECNICO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</si>
  <si>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</si>
  <si>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</si>
  <si>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</si>
  <si>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</si>
  <si>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</si>
  <si>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</si>
  <si>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</si>
  <si>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</si>
  <si>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</si>
  <si>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</si>
  <si>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</si>
  <si>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</si>
  <si>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</si>
  <si>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TECNICO MARTA BRUNET</t>
  </si>
  <si>
    <t>COLEGIO GABRIEL GONZALEZ VIDELA</t>
  </si>
  <si>
    <t>ESCUELA INDUSTRIAL SALESIANA SAN RAMON</t>
  </si>
  <si>
    <t>COLEGIO PROVIDENCIA</t>
  </si>
  <si>
    <t>LICEO IGNACIO CARRERA PINTO</t>
  </si>
  <si>
    <t>INSTITUTO SUPERIOR DE COMERCIO DE COQUIMBO</t>
  </si>
  <si>
    <t>COQUIMBO</t>
  </si>
  <si>
    <t>LICEO INDUSTRIAL JOSE TOMAS DE URMENETA</t>
  </si>
  <si>
    <t>LICEO DIEGO PORTALES</t>
  </si>
  <si>
    <t>COLEGIO PABLO NERUDA</t>
  </si>
  <si>
    <t>COLEGIO BERNARDO O´HIGGINS</t>
  </si>
  <si>
    <t>LICEO PEDRO REGALADO S. VIDELA O.</t>
  </si>
  <si>
    <t>LICEO CARLOS ROBERTO MONDACA CORTES</t>
  </si>
  <si>
    <t>LICEO BICENTENARIO DE EXCELENCIA POLITECNICO DE OVALLE</t>
  </si>
  <si>
    <t>COLEGIO LA PROVIDENCIA</t>
  </si>
  <si>
    <t>LICEO AGRICOLA DE OVALLE TADEO PERRY BARN</t>
  </si>
  <si>
    <t>LICEO BICENTENARIO DE EXCELENCIA LICEO PRESIDENTE EDUARDO FREI MONTALVA</t>
  </si>
  <si>
    <t>LICEO SAMUEL ROMAN ROJAS</t>
  </si>
  <si>
    <t>LICEO POLITECNICO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</si>
  <si>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</si>
  <si>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</si>
  <si>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</si>
  <si>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</si>
  <si>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</si>
  <si>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</si>
  <si>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</si>
  <si>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LICEO COMERCIAL DE LOS ANDES</t>
  </si>
  <si>
    <t>LICEO BICENTENARIO TÉCNICO AMANCAY</t>
  </si>
  <si>
    <t>LICEO POLITECNICO AMERICA</t>
  </si>
  <si>
    <t>C.E.I.A DR. OSVALDO ROJAS GONZALEZ</t>
  </si>
  <si>
    <t>LICEO PARTICULAR MIXTO LOS ANDES</t>
  </si>
  <si>
    <t>INSTITUTO AGRICOLA PASCUAL BABURIZZA</t>
  </si>
  <si>
    <t>LICEO DOCTOR ROBERTO HUMERES O.</t>
  </si>
  <si>
    <t>ESCUELA INDUSTRIAL GUILLERMO RICHARDS CUEVAS</t>
  </si>
  <si>
    <t>LICEO DE NINAS CORINA URBINA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</si>
  <si>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</si>
  <si>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</si>
  <si>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</si>
  <si>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</si>
  <si>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</si>
  <si>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</si>
  <si>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</si>
  <si>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POLITECNICO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</si>
  <si>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</si>
  <si>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</si>
  <si>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</si>
  <si>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</si>
  <si>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</si>
  <si>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</si>
  <si>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</si>
  <si>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</si>
  <si>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</si>
  <si>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</si>
  <si>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</si>
  <si>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</si>
  <si>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BÁSICA QUEBRADA DE ALVARADO</t>
  </si>
  <si>
    <t>COLEGIO PART. IGNACIO CARRERA PINTO</t>
  </si>
  <si>
    <t>INST.SUP.COMERCIO FCO.ARAYA BENNET</t>
  </si>
  <si>
    <t>VALPARAÍSO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</si>
  <si>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</si>
  <si>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</si>
  <si>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</si>
  <si>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</si>
  <si>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</si>
  <si>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TECNICO PROFESIONAL BARON</t>
  </si>
  <si>
    <t>LICEO DE NINAS MARIA FRANCK DE MACDOUGAL</t>
  </si>
  <si>
    <t>LICEO BICENTENARIO INSTITUTO TÉCNICO PROFESIONAL MARTÍTIMO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</si>
  <si>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</si>
  <si>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</si>
  <si>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</si>
  <si>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</si>
  <si>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</si>
  <si>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</si>
  <si>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</si>
  <si>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</si>
  <si>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</si>
  <si>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</si>
  <si>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POLITECNICO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</si>
  <si>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</si>
  <si>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</si>
  <si>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</si>
  <si>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</si>
  <si>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</si>
  <si>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</si>
  <si>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TECNICO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</si>
  <si>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</si>
  <si>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</si>
  <si>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</si>
  <si>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</si>
  <si>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</si>
  <si>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</si>
  <si>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</si>
  <si>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</si>
  <si>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</si>
  <si>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</si>
  <si>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</si>
  <si>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TECNICO A-4</t>
  </si>
  <si>
    <t>LICEO INDUSTRIAL PRESIDENTE PEDRO AGUIRRE</t>
  </si>
  <si>
    <t>LICEO BICENTENARIO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</si>
  <si>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</si>
  <si>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</si>
  <si>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</si>
  <si>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</si>
  <si>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</si>
  <si>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</si>
  <si>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</si>
  <si>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</si>
  <si>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</si>
  <si>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</si>
  <si>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</si>
  <si>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POLITECNICO TOMAS MARIN DE POVEDA</t>
  </si>
  <si>
    <t>COLEGIO MANUEL FRANCISCO CORREA</t>
  </si>
  <si>
    <t>LICEO REPUBLICA DE ITALIA</t>
  </si>
  <si>
    <t>LICEO LATINOAMERICANO</t>
  </si>
  <si>
    <t>LICEO JEAN BUCHANAN DE LARRAIN</t>
  </si>
  <si>
    <t>ESCUELA AGRICOLA SAN VICENTE DE PAUL</t>
  </si>
  <si>
    <t>LICEO FRANCISCO ANTONIO ENCINA ARMANET</t>
  </si>
  <si>
    <t>LICEO TECNICO FELISA CLARA TOLUP ZEIMAN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</si>
  <si>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</si>
  <si>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</si>
  <si>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</si>
  <si>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</si>
  <si>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</si>
  <si>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</si>
  <si>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</si>
  <si>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</si>
  <si>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INSTITUTO POLITECNICO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</si>
  <si>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</si>
  <si>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</si>
  <si>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</si>
  <si>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</si>
  <si>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</si>
  <si>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MAULE</t>
  </si>
  <si>
    <t>INSTITUTO POLITECNICO BICENTENARIO JUAN TERRIER DAILLY</t>
  </si>
  <si>
    <t>LICEO TENO</t>
  </si>
  <si>
    <t>LICEO POLIVALENTE DE MOLINA</t>
  </si>
  <si>
    <t>LICEO JUAN AGUSTIN MORALES GONZALEZ</t>
  </si>
  <si>
    <t>ESCUELA AGRICOLA SUPERIOR DE MOLINA</t>
  </si>
  <si>
    <t>ESCUELA ALEJANDRO ROJAS SIERRA</t>
  </si>
  <si>
    <t>LICEO TECNICO AMELIA COURBIS</t>
  </si>
  <si>
    <t>LICEO INDUSTRIAL SUPERIOR</t>
  </si>
  <si>
    <t>INST.SUP.DE COMERCIO ENRIQUE MALDONADO S</t>
  </si>
  <si>
    <t>LICEO CARLOS CONDELL</t>
  </si>
  <si>
    <t>LICEO TECNICO PROFESIONAL AULAS DE ESPERANZA DE TALCA</t>
  </si>
  <si>
    <t>ESCUELA EL SAUCE</t>
  </si>
  <si>
    <t>CENTRO EDUCATIVO SALESIANOS TALCA</t>
  </si>
  <si>
    <t>LICEO DE PELARCO</t>
  </si>
  <si>
    <t>LICEO AGROINDUSTRIAL RIO CLARO</t>
  </si>
  <si>
    <t>LICEO SAN CLEMENTE ENTRE RIOS</t>
  </si>
  <si>
    <t>LICEO TECNICO AGRICOLA MARIA AUXILIADORA</t>
  </si>
  <si>
    <t>ESCUELA AGRICOLA SAN JOSE DE DUAO</t>
  </si>
  <si>
    <t>LICEO SAN IGNACIO</t>
  </si>
  <si>
    <t>COMPLEJO EDUCACIONAL PENCAHUE</t>
  </si>
  <si>
    <t>INSTITUTO POLITECNICO SUPERIOR EGIDIO ROZ</t>
  </si>
  <si>
    <t>LICEO TECNICO PROFESIONAL PUTU</t>
  </si>
  <si>
    <t>LICEO RURAL ENRIQUE MAC IVER</t>
  </si>
  <si>
    <t>LICEO LUIS EDMUNDO CORREA ROJAS</t>
  </si>
  <si>
    <t>INSTITUTO COMERCIAL</t>
  </si>
  <si>
    <t>LICEO TECNICO PROFESIONAL DIEGO PORTALES</t>
  </si>
  <si>
    <t>LICEO MARIA AUXILIADORA</t>
  </si>
  <si>
    <t>ESC.AGRIC.PART.SALESIANA DON BOSCO</t>
  </si>
  <si>
    <t>LICEO POLITECNICO DE LINARES</t>
  </si>
  <si>
    <t>LICEO JUAN DE DIOS PUGA</t>
  </si>
  <si>
    <t>ESCUELA AGRICOLA MARTA MARTINEZ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</si>
  <si>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</si>
  <si>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</si>
  <si>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</si>
  <si>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</si>
  <si>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</si>
  <si>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POLIVALENTE LAS CAMELIAS</t>
  </si>
  <si>
    <t>ESCUELA AGRICOLA SAGRADOS CORAZONES</t>
  </si>
  <si>
    <t>LICEO MANUEL MONTT</t>
  </si>
  <si>
    <t>ESCUELA MARIANO LATORRE</t>
  </si>
  <si>
    <t>LICEO POLITECNICO PEDRO AGUIRRE CERDA</t>
  </si>
  <si>
    <t>LICEO PELLUHUE</t>
  </si>
  <si>
    <t>LICEO FEDERICO ALBERT FAUPP</t>
  </si>
  <si>
    <t>INSTITUTO SUPERIOR DE COMERCIO PROFESOR FERNANDO PÉREZ BECERRA</t>
  </si>
  <si>
    <t>ÑUBLE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</si>
  <si>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</si>
  <si>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</si>
  <si>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</si>
  <si>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</si>
  <si>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O´HIGGINS RIQUELME</t>
  </si>
  <si>
    <t>COLEGIO GABRIELA MISTRAL</t>
  </si>
  <si>
    <t>LICEO AGRÍCOLA DE CHILLÁN A-8</t>
  </si>
  <si>
    <t>CENTRO EDUCACIÓN INTEGRAL ADULTOS CLAUDIO MATTE PÉREZ</t>
  </si>
  <si>
    <t>LICEO POLITECNICO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</si>
  <si>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</si>
  <si>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</si>
  <si>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</si>
  <si>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</si>
  <si>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</si>
  <si>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</si>
  <si>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</si>
  <si>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POLITECNICO VICTOR JARA</t>
  </si>
  <si>
    <t>LICEO POLITÉCNICO MARÍA WARD</t>
  </si>
  <si>
    <t>LICEO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</si>
  <si>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</si>
  <si>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</si>
  <si>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</si>
  <si>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</si>
  <si>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</si>
  <si>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</si>
  <si>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</si>
  <si>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</si>
  <si>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POLIVALENTE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</si>
  <si>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</si>
  <si>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</si>
  <si>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</si>
  <si>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</si>
  <si>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BIOBÍO</t>
  </si>
  <si>
    <t>LICEO COMERCIAL DIEGO PORTALES PALAZUELO</t>
  </si>
  <si>
    <t>LICEO INDUSTRIAL SAMUEL VIVANCO PARADA</t>
  </si>
  <si>
    <t>LICEO TECNICO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</si>
  <si>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</si>
  <si>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</si>
  <si>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</si>
  <si>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</si>
  <si>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</si>
  <si>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</si>
  <si>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</si>
  <si>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</si>
  <si>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</si>
  <si>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</si>
  <si>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</si>
  <si>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</si>
  <si>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</si>
  <si>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POLITECNICO HEROES DE LA CONCEPCIÓN</t>
  </si>
  <si>
    <t>LICEO TÉCNICO PROFESIONAL GONZALO GUGLIELMI MONTIEL</t>
  </si>
  <si>
    <t>LICEO TÉCNICO FEMENINO A-29 DE CONCEPCIÓN</t>
  </si>
  <si>
    <t>LICEO COMERCIAL ENRIQUE OYARZUN MONDACA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</si>
  <si>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</si>
  <si>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</si>
  <si>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</si>
  <si>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</si>
  <si>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</si>
  <si>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</si>
  <si>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</si>
  <si>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</si>
  <si>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</si>
  <si>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</si>
  <si>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</si>
  <si>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</si>
  <si>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TECNICO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</si>
  <si>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</si>
  <si>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</si>
  <si>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</si>
  <si>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</si>
  <si>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</si>
  <si>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</si>
  <si>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</si>
  <si>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</si>
  <si>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POLITECNICO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</si>
  <si>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</si>
  <si>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</si>
  <si>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</si>
  <si>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</si>
  <si>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</si>
  <si>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</si>
  <si>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</si>
  <si>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POLITECNICO CAUPOLICAN</t>
  </si>
  <si>
    <t>LICEO CRISTO REDENTOR</t>
  </si>
  <si>
    <t>LICEO INDUSTRIAL B-5 ANGOL</t>
  </si>
  <si>
    <t>LICEO COMERCIAL ARMANDO BRAVO BRAVO</t>
  </si>
  <si>
    <t>LICEO BICENTENARIO POLITECNICO JUANITA FERNANDEZ</t>
  </si>
  <si>
    <t>ESCUELA AGRICOLA EL VERGEL</t>
  </si>
  <si>
    <t>LICEO POLITECNICO DOMINGO STA MARIA</t>
  </si>
  <si>
    <t>LICEO AGRICOLA FORESTAL MANZANARES</t>
  </si>
  <si>
    <t>COMPLEJO EDUCACIONAL COLLIPULLI</t>
  </si>
  <si>
    <t>LICEO BICENTENARIO POLIVALENTE LONQUIMAY</t>
  </si>
  <si>
    <t>LICEO POLITECNICO C-12 CURACAUTIN</t>
  </si>
  <si>
    <t>LICEO LAS ARAUCARIAS</t>
  </si>
  <si>
    <t>LICEO BICENTENARIO POLITECNICO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</si>
  <si>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</si>
  <si>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</si>
  <si>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</si>
  <si>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</si>
  <si>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</si>
  <si>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</si>
  <si>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</si>
  <si>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</si>
  <si>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</si>
  <si>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</si>
  <si>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</si>
  <si>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</si>
  <si>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POLITECNICO PUEBLO NUEVO</t>
  </si>
  <si>
    <t>LICEO BICENTENARIO DE EXCELENCIA PADRE OSCAR MOSER</t>
  </si>
  <si>
    <t>LICEO BICENTENARIO DE EXCELENCIA TECNICO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</si>
  <si>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</si>
  <si>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</si>
  <si>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</si>
  <si>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</si>
  <si>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</si>
  <si>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</si>
  <si>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</si>
  <si>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</si>
  <si>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</si>
  <si>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</si>
  <si>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POLITECNICO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</si>
  <si>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</si>
  <si>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</si>
  <si>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</si>
  <si>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</si>
  <si>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</si>
  <si>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</si>
  <si>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</si>
  <si>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</si>
  <si>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POLITECNICO PITRUFQUEN</t>
  </si>
  <si>
    <t>COMPLEJO EDUC.MONSENOR GUILLERMO HARTL</t>
  </si>
  <si>
    <t>LICEO BICENTENARIO COMPLEJO EDUCACIONAL ANDRES ANTONIO GORBEA</t>
  </si>
  <si>
    <t>LICEO JOSE VICTORINO LASTARRIA</t>
  </si>
  <si>
    <t>LICEO POLITECNICO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</si>
  <si>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</si>
  <si>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</si>
  <si>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</si>
  <si>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</si>
  <si>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</si>
  <si>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</si>
  <si>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GONZALEZ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</si>
  <si>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</si>
  <si>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</si>
  <si>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</si>
  <si>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</si>
  <si>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</si>
  <si>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TECNICO VALDIVIA</t>
  </si>
  <si>
    <t>LICEO INDUSTRIAL VALDIVIA</t>
  </si>
  <si>
    <t>LICEO POLITECNICO BENJAMIN VICUNA MACKENNA</t>
  </si>
  <si>
    <t>LICEO SAN LUIS DE ALBA</t>
  </si>
  <si>
    <t>LICEO POLITECNICO PESQUERO</t>
  </si>
  <si>
    <t>LICEO POLIVALENTE CAMILO HENRIQUEZ G.</t>
  </si>
  <si>
    <t>LICEO REPUBLICA DEL BRASIL</t>
  </si>
  <si>
    <t>LICEO PADRE ALCUINO</t>
  </si>
  <si>
    <t>COLEGIO MARIA REINA</t>
  </si>
  <si>
    <t>LICEO BICENTENARIO ALBERTO BLEST GANA</t>
  </si>
  <si>
    <t>LOS LAGOS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</si>
  <si>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</si>
  <si>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</si>
  <si>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</si>
  <si>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</si>
  <si>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</si>
  <si>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</si>
  <si>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</si>
  <si>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TECNICO PROFESIONAL N°1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</si>
  <si>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</si>
  <si>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</si>
  <si>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</si>
  <si>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</si>
  <si>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</si>
  <si>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</si>
  <si>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</si>
  <si>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</si>
  <si>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</si>
  <si>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</si>
  <si>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AGRICOLA `VISTA HERMOSA`</t>
  </si>
  <si>
    <t>COLEGIO TECNICO PROFESIONAL MISION SAN JUAN DE LA COSTA</t>
  </si>
  <si>
    <t>LICEO INDUSTRIAL PUERTO MONTT</t>
  </si>
  <si>
    <t>INSTITUTO COMERCIAL DE PUERTO MONTT</t>
  </si>
  <si>
    <t>LICEO ANDRES BELLO</t>
  </si>
  <si>
    <t>COLEGIO TECNICO PROFESIONAL PIEDRA AZUL</t>
  </si>
  <si>
    <t>COLEGIO SALESIANO PADRE JOSE FERNANDEZ PEREZ</t>
  </si>
  <si>
    <t>INSTITUTO POLITECNICO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</si>
  <si>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</si>
  <si>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</si>
  <si>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</si>
  <si>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</si>
  <si>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POLITECNICO CALBUCO</t>
  </si>
  <si>
    <t>LICEO CAPITAN DE FRAGATA FRANCISCO VIDAL GORMAZ</t>
  </si>
  <si>
    <t>LICEO CARLOS IBAÑEZ DEL CAMPO</t>
  </si>
  <si>
    <t>LICEO POLITECNICO HOLANDA</t>
  </si>
  <si>
    <t>LICEO INDUSTRIAL CHILENO-ALEMAN</t>
  </si>
  <si>
    <t>LICEO POLITECNICO DE CASTRO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</si>
  <si>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</si>
  <si>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</si>
  <si>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</si>
  <si>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</si>
  <si>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</si>
  <si>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</si>
  <si>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</si>
  <si>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</si>
  <si>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</si>
  <si>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REPUBLICA ARGENTINA</t>
  </si>
  <si>
    <t>LICEO BICENTENARIO AGRICOLA E INDUSTRIAL DE LA PATAGONIA</t>
  </si>
  <si>
    <t>LICEO POLITECNICO DE AYSEN</t>
  </si>
  <si>
    <t>AYSÉN</t>
  </si>
  <si>
    <t>LICEO MANIHUALES</t>
  </si>
  <si>
    <t>LICEO BICENTENARIO LUISA RABANAL PALMA</t>
  </si>
  <si>
    <t>LICEO BICENTENARIO RURAL CERRO CASTILLO</t>
  </si>
  <si>
    <t>LICEO BICENTENARIO POLITECNICO LUIS CRUZ MARTINEZ</t>
  </si>
  <si>
    <t>MAGALLANES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</si>
  <si>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</si>
  <si>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</si>
  <si>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</si>
  <si>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</si>
  <si>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</si>
  <si>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</si>
  <si>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POLIVALENTE HERNANDO DE MAGALLANES</t>
  </si>
  <si>
    <t>LICEO JOSÉ DE SAN MARTIN</t>
  </si>
  <si>
    <t>LICEO INDUSTRIAL ELIODORO GARCIA ZEGERS</t>
  </si>
  <si>
    <t>LICEO POLITEC. PDTE. GABRIEL GONZALEZ VIDELA</t>
  </si>
  <si>
    <t>LICEO COMERCIAL LUIS CORREA PRIETO</t>
  </si>
  <si>
    <t>INST.SUP.DE COMERCIO EDUARDO FREI M.</t>
  </si>
  <si>
    <t>LICEO TECNICO A N°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</si>
  <si>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</si>
  <si>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</si>
  <si>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</si>
  <si>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</si>
  <si>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</si>
  <si>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</si>
  <si>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</si>
  <si>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</si>
  <si>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</si>
  <si>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</si>
  <si>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</si>
  <si>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</si>
  <si>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POLITECNICO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</si>
  <si>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</si>
  <si>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</si>
  <si>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</si>
  <si>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</si>
  <si>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</si>
  <si>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</si>
  <si>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GONZALEZ HEIN</t>
  </si>
  <si>
    <t>ESCUELA Y LICEO PAULINA VON MALLINCKRODT</t>
  </si>
  <si>
    <t>COMPLEJO EDUCACIONAL LA REINA</t>
  </si>
  <si>
    <t>INSTITUTO SUPERIOR DE COMERCIO DIEGO PORT</t>
  </si>
  <si>
    <t>LICEO POLITECNICO PEDRO DE VALDIVIA</t>
  </si>
  <si>
    <t>LICEO POLITECNICO A N° 60 PRESIDENTE MANUEL MONTT</t>
  </si>
  <si>
    <t>LICEO INDUSTRIAL BICENTENARIO CHILENO ALEMAN</t>
  </si>
  <si>
    <t>LICEO TECNICO B NÕ 58 JOSE MARIA NARBONA</t>
  </si>
  <si>
    <t>LICEO COMERCIAL GABRIEL GONZALEZ VIDELA</t>
  </si>
  <si>
    <t>COMPLEJO EDUC. JOAQUIN EDWARDS BELLO.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</si>
  <si>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</si>
  <si>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</si>
  <si>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</si>
  <si>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</si>
  <si>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</si>
  <si>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GONZALEZ HEINR</t>
  </si>
  <si>
    <t>COLEGIO POLIV. ROCKET COLLEGE</t>
  </si>
  <si>
    <t>LICEO COMERCIAL PARTICULAR ÑUÑOA</t>
  </si>
  <si>
    <t>COLEGIO POLIVALENTE YORK</t>
  </si>
  <si>
    <t>CENTRO EDUC PROFES GMO GONZALEZ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</si>
  <si>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</si>
  <si>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</si>
  <si>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</si>
  <si>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</si>
  <si>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</si>
  <si>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</si>
  <si>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</si>
  <si>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</si>
  <si>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</si>
  <si>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POLITECNICO SAN JOAQUIN</t>
  </si>
  <si>
    <t>LICEO COMERCIAL INSTITUTO SUPERIOR DE COMERCIO DE CHILE (EX A99)</t>
  </si>
  <si>
    <t>ESCUELA CONSOLIDADA DAVILA</t>
  </si>
  <si>
    <t>CENTRO EDUCACIONAL HORACIO ARAVENA A.</t>
  </si>
  <si>
    <t>LICEO POLITECNICO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</si>
  <si>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</si>
  <si>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</si>
  <si>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</si>
  <si>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</si>
  <si>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TECNICO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</si>
  <si>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</si>
  <si>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</si>
  <si>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</si>
  <si>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</si>
  <si>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</si>
  <si>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</si>
  <si>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</si>
  <si>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</si>
  <si>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ESCUELA BÁSICA PADRE ESTEBAN GUMUCIO VIVES</t>
  </si>
  <si>
    <t>COLEGIO POLIVALENTE FRANCISCO RAMIREZ</t>
  </si>
  <si>
    <t>ESCUELA PARTIC PARROQUIAL DOMINGO SAVIO</t>
  </si>
  <si>
    <t>CENTRO EDUCACIONAL SANTA ROSA DEL SUR</t>
  </si>
  <si>
    <t>LICEO TÉCNICO CLOTARIO BLEST RIFFO</t>
  </si>
  <si>
    <t>LICEO JUAN GOMEZ MILLAS</t>
  </si>
  <si>
    <t>CENTRO DUC.CARDENAL JOSE MARIA CARO</t>
  </si>
  <si>
    <t>LICEO POLITECNICO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</si>
  <si>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</si>
  <si>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</si>
  <si>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</si>
  <si>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</si>
  <si>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</si>
  <si>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POLITECNICO PARTICULAR SAN RAMON</t>
  </si>
  <si>
    <t>LICEO TÉCNICO INDUSTRIAL LA CISTERNA</t>
  </si>
  <si>
    <t>COMPLEJO EDUC.PART.MONSENOR LUIS A.PEREZ</t>
  </si>
  <si>
    <t>LICEO POLITECNICO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</si>
  <si>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</si>
  <si>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</si>
  <si>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</si>
  <si>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</si>
  <si>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</si>
  <si>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NECHME R.</t>
  </si>
  <si>
    <t>LICEO BICENTENARIO POLIVALENTE A N°71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</si>
  <si>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</si>
  <si>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</si>
  <si>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</si>
  <si>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</si>
  <si>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ESCUELA EL LLANO DE MAIPU</t>
  </si>
  <si>
    <t>LICEO REINO DE DINAMARCA</t>
  </si>
  <si>
    <t>LICEO POLITECNICO PARTICULAR HANNOVER</t>
  </si>
  <si>
    <t>COLEGIO BICENTENARIO DE EXCELENCIA POLITECNICO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</si>
  <si>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</si>
  <si>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</si>
  <si>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</si>
  <si>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</si>
  <si>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</si>
  <si>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</si>
  <si>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</si>
  <si>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</si>
  <si>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</si>
  <si>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</si>
  <si>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POLITECNICO</t>
  </si>
  <si>
    <t>LICEO POLIV.SAN JOSE DE LA PRECIOSA SANG</t>
  </si>
  <si>
    <t>CENTRO EDUCACIONAL ALBERTO HURTADO</t>
  </si>
  <si>
    <t>LICEO POLITECNICO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</si>
  <si>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</si>
  <si>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</si>
  <si>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</si>
  <si>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</si>
  <si>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</si>
  <si>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</si>
  <si>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</si>
  <si>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SAN DAMIAN DE MOLOKAI</t>
  </si>
  <si>
    <t>COLEGIO POLIV. SAINT ORLAND N 3</t>
  </si>
  <si>
    <t>LICEO INDUSTRIAL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</si>
  <si>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</si>
  <si>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</si>
  <si>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</si>
  <si>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</si>
  <si>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</si>
  <si>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</si>
  <si>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</si>
  <si>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</si>
  <si>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</si>
  <si>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</si>
  <si>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</si>
  <si>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</si>
  <si>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</si>
  <si>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</si>
  <si>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COMPLEJO EDUCACIONAL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</si>
  <si>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</si>
  <si>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</si>
  <si>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</si>
  <si>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</si>
  <si>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</si>
  <si>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</si>
  <si>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</si>
  <si>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</si>
  <si>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</si>
  <si>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</si>
  <si>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</si>
  <si>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</si>
  <si>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</si>
  <si>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</si>
  <si>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</si>
  <si>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</si>
  <si>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</si>
  <si>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</si>
  <si>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</si>
  <si>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</si>
  <si>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</si>
  <si>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</si>
  <si>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</si>
  <si>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</si>
  <si>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</si>
  <si>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</si>
  <si>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</si>
  <si>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</si>
  <si>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POLITECNICO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</si>
  <si>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</si>
  <si>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</si>
  <si>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</si>
  <si>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</si>
  <si>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</si>
  <si>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</si>
  <si>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</si>
  <si>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</si>
  <si>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</si>
  <si>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</si>
  <si>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POLITECNICO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</si>
  <si>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</si>
  <si>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</si>
  <si>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</si>
  <si>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</si>
  <si>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</si>
  <si>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</si>
  <si>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</si>
  <si>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</si>
  <si>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</si>
  <si>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RAMIREZ MOLINA</t>
  </si>
  <si>
    <t>LICEO MAYOR GRAL.(E) OSCAR BONILLA</t>
  </si>
  <si>
    <t>LICEO JORGE ALESSANDRI RODRIGUEZ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</si>
  <si>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</si>
  <si>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</si>
  <si>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</si>
  <si>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</si>
  <si>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</si>
  <si>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</si>
  <si>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</si>
  <si>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</si>
  <si>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</si>
  <si>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</si>
  <si>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</si>
  <si>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</si>
  <si>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POLITECNICO METODISTA LA GRANJA</t>
  </si>
  <si>
    <t>INSTITUTO TECNICO PROFESIONAL LLIFEN</t>
  </si>
  <si>
    <t>LICEO TECNICO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</si>
  <si>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</si>
  <si>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</si>
  <si>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</si>
  <si>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</si>
  <si>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</si>
  <si>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</si>
  <si>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</si>
  <si>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</si>
  <si>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</si>
  <si>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</si>
  <si>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POLITECNICO CURANILAHUE</t>
  </si>
  <si>
    <t>LICEO AGRICOLA SAN CARLOS</t>
  </si>
  <si>
    <t>COLEGIO EL ARBOL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</si>
  <si>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</si>
  <si>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</si>
  <si>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</si>
  <si>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</si>
  <si>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</si>
  <si>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</si>
  <si>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</si>
  <si>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</si>
  <si>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</si>
  <si>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POLITECNICO PARTICULAR DE NUNOA</t>
  </si>
  <si>
    <t>COLEGIO BICENTENARIO SAN ESTEBAN MARTIR</t>
  </si>
  <si>
    <t>COLEGIO PUDAHUEL</t>
  </si>
  <si>
    <t>LICEO POLITECNICO DE CON CON</t>
  </si>
  <si>
    <t>LICEO BICENTENARIO TECNICO PROFESIONAL DE MINERIA</t>
  </si>
  <si>
    <t>LICEO BICENTENARIO DE EXCELENCIA POLITÉCNICO SANTA CRUZ</t>
  </si>
  <si>
    <t>COLEGIO LITTLE COLLEGE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</si>
  <si>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</si>
  <si>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</si>
  <si>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</si>
  <si>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</si>
  <si>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</si>
  <si>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</si>
  <si>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</si>
  <si>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</si>
  <si>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</si>
  <si>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</si>
  <si>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</si>
  <si>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</si>
  <si>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</si>
  <si>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</si>
  <si>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</si>
  <si>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</t>
  </si>
  <si>
    <t>LICEO ACADEMIA NACIONAL</t>
  </si>
  <si>
    <t>LICEO TECNICO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</si>
  <si>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</si>
  <si>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</si>
  <si>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</si>
  <si>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</si>
  <si>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</si>
  <si>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</si>
  <si>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</si>
  <si>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</si>
  <si>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</si>
  <si>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</si>
  <si>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</si>
  <si>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</si>
  <si>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TECNICO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</si>
  <si>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</si>
  <si>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</si>
  <si>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</si>
  <si>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</si>
  <si>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</si>
  <si>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LICEO POLITÉCNICO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</si>
  <si>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</si>
  <si>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</si>
  <si>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</si>
  <si>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</si>
  <si>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</si>
  <si>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</si>
  <si>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</si>
  <si>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</si>
  <si>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</si>
  <si>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</si>
  <si>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TECNICO PROFESIONAL EDUCADOR JUAN BAUTISTA DE LA SALLE</t>
  </si>
  <si>
    <t>COLEGIO TECNICO PROFESIONAL FLORENCIA NIGHTIN</t>
  </si>
  <si>
    <t>COLEGIO CHRIST SCHOOL</t>
  </si>
  <si>
    <t>COLEGIO DE ADMINISTRACION Y COMERCIO EL INGENIO</t>
  </si>
  <si>
    <t>LICEO TECNICO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</si>
  <si>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</si>
  <si>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</si>
  <si>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</si>
  <si>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</si>
  <si>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</si>
  <si>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</si>
  <si>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 ANEXO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</si>
  <si>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</si>
  <si>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</si>
  <si>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</si>
  <si>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</si>
  <si>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</si>
  <si>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TECNICO ALIANZA EDUCACIONAL</t>
  </si>
  <si>
    <t>LICEO TECNICO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</si>
  <si>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</si>
  <si>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</si>
  <si>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</si>
  <si>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</si>
  <si>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TECNICO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</si>
  <si>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</si>
  <si>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</si>
  <si>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</si>
  <si>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</si>
  <si>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</si>
  <si>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</si>
  <si>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</si>
  <si>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TECNICO PROFESIONAL SANTA ROSA</t>
  </si>
  <si>
    <t>LICEO MIRELLA CATALAN URZUA</t>
  </si>
  <si>
    <t>COLEGIO TECNOLÓGICO PULMAHUE</t>
  </si>
  <si>
    <t>LICEO INDUSTRIAL DE RENGO</t>
  </si>
  <si>
    <t>COLEGIO BICENTENARIO POLITECNICO SAN JOSE DE CURICO</t>
  </si>
  <si>
    <t>LICEO AGRIC.PADRE ALBERTO HURTADO</t>
  </si>
  <si>
    <t>CENTRO EDUCACIONAL LUIS RUTTEN</t>
  </si>
  <si>
    <t>LICEO SANTA MARTA</t>
  </si>
  <si>
    <t>CENTRO INTEGRAL EDUCACION TALCA</t>
  </si>
  <si>
    <t>COLEGIO JUAN PIAMARTA</t>
  </si>
  <si>
    <t>INSTITUTO SANTA MARTA</t>
  </si>
  <si>
    <t>LICEO POLITECNICO DE CURICO</t>
  </si>
  <si>
    <t>INSTITUTO TECNICO SUPERIOR CONSTITUCION</t>
  </si>
  <si>
    <t>LICEO MONSEÑOR CARLOS GONZÁLEZ CRUCHAGA</t>
  </si>
  <si>
    <t>COLEGIO PALENCIA SC.</t>
  </si>
  <si>
    <t>LICEO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</si>
  <si>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</si>
  <si>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</si>
  <si>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</si>
  <si>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</si>
  <si>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</si>
  <si>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</si>
  <si>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POLITECNICO AQUELARRE</t>
  </si>
  <si>
    <t>LICEO COMPLEJO EDUCACIONAL JAVIERA CARRERA</t>
  </si>
  <si>
    <t>COLEGIO INITEC DE INNOVACION TECNOLOGICA</t>
  </si>
  <si>
    <t>INSTITUTO INGLES</t>
  </si>
  <si>
    <t>LICEO TECNICO PROFESIONAL LA ARAUCANA</t>
  </si>
  <si>
    <t>RIELJAN COLLEGE</t>
  </si>
  <si>
    <t>LICEO BICENTENARIO DE EXELENCIA TECNICO PROFESIONAL PEOPLE HELP PEOPLE DE PANGUIPULLI</t>
  </si>
  <si>
    <t>LICEO TECNICO PROFESIONAL PEOPLE HELP PEOPLE PULLINQUE</t>
  </si>
  <si>
    <t>LICEO TECNICO PROFESIONAL DE ADULTOS CHILOE</t>
  </si>
  <si>
    <t>LICEO TECNICO PROFESIONAL DE ADULTOS DE ANTOFAGASTA</t>
  </si>
  <si>
    <t>COL. TECNICO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</si>
  <si>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</si>
  <si>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</si>
  <si>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</si>
  <si>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</si>
  <si>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POLITECNICO CANETE</t>
  </si>
  <si>
    <t>LICEO RIOS DE CHILE</t>
  </si>
  <si>
    <t>LICEO BICENTENARIO DE EXCELENCIA NUEVO MUNDO</t>
  </si>
  <si>
    <t>LICEO TECNICO PROFESIONAL DE LA MADERA</t>
  </si>
  <si>
    <t>COLEGIO TECNOLOGICO DARIO SALAS</t>
  </si>
  <si>
    <t>YIRE LICEO POLITECNICO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</si>
  <si>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</si>
  <si>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</si>
  <si>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</si>
  <si>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</si>
  <si>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</si>
  <si>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</si>
  <si>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</si>
  <si>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</si>
  <si>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</si>
  <si>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</si>
  <si>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POLITECNICO CARAMPANGUE</t>
  </si>
  <si>
    <t>COLEGIO SAN LORENZO</t>
  </si>
  <si>
    <t>COLEGIO NUEVOS HORIZONTES</t>
  </si>
  <si>
    <t>LICEO BICENTENARIO POLITECNICO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</si>
  <si>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</si>
  <si>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</si>
  <si>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</si>
  <si>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</si>
  <si>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ESCUELA BASICA PARTICULAR EMPRENDER</t>
  </si>
  <si>
    <t>C.E.I.A. ANTONIO ACEVEDO HERNANDEZ</t>
  </si>
  <si>
    <t>LICEO COMERCIAL DEL DESARROLLO</t>
  </si>
  <si>
    <t>CTRO.EDUC.ADULTOS T.P. EL SEMBRADOR</t>
  </si>
  <si>
    <t>COMPLEJO EDUCACIONAL VICTORIA</t>
  </si>
  <si>
    <t>LICEO TECNICO PROFESIONAL HUALPIN</t>
  </si>
  <si>
    <t>LICEO MUNICIPAL LUMACO</t>
  </si>
  <si>
    <t>LICEO TECN. PROF. FORESTAL PEHUEN</t>
  </si>
  <si>
    <t>LICEO POLITECNICO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</si>
  <si>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</si>
  <si>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</si>
  <si>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</si>
  <si>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</si>
  <si>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</si>
  <si>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</si>
  <si>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</si>
  <si>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TECNICO PROFESIONAL SAN ESTEBAN</t>
  </si>
  <si>
    <t>COLEGIO TÉCNICO INDUSTRIAL DON BOSCO - CALAMA</t>
  </si>
  <si>
    <t>LICEO PUNTA DE RIELES</t>
  </si>
  <si>
    <t>LICEO LAS AMERICAS</t>
  </si>
  <si>
    <t>LICEO AGRICOLA RADIO 24</t>
  </si>
  <si>
    <t>LICEO HORNOPIREN</t>
  </si>
  <si>
    <t>LICEO BICENTENARIO DE EXCELENCIA BENJAMIN MUÑOZ GAMERO</t>
  </si>
  <si>
    <t>LICEO POLITECNICO ANTULAFKEN</t>
  </si>
  <si>
    <t>LICEO FRAY PABLO DE ROYO</t>
  </si>
  <si>
    <t>LICEO BICENTENARIO INGENIERO RICARDO FENNER RUEDI</t>
  </si>
  <si>
    <t>COLEGIO EMPRENDER OSORNO</t>
  </si>
  <si>
    <t>COLEGIO SAN CRISTOBAL</t>
  </si>
  <si>
    <t>LICEO NUESTRA SEÑORA DE LOURDES</t>
  </si>
  <si>
    <t>COLEGIO LUIS PASTEUR</t>
  </si>
  <si>
    <t>COLEGIO SAN ANTONIO</t>
  </si>
  <si>
    <t>COLEGIO TECNICO PROFESIONAL SANTA TERESA DE LOS ANDES</t>
  </si>
  <si>
    <t>INST. SUPERIOR DE ADMINISTRACION Y TURISMO</t>
  </si>
  <si>
    <t>THE MISSION COLLEGE</t>
  </si>
  <si>
    <t>COLEGIO BERNARDO FELMER NIKLITSCHEK</t>
  </si>
  <si>
    <t>LICEO POLIVALENTE DALCAHUE</t>
  </si>
  <si>
    <t>COLEGIO VENCEDOR</t>
  </si>
  <si>
    <t>LICEO TECNICO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</si>
  <si>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</si>
  <si>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</si>
  <si>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</si>
  <si>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</si>
  <si>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</si>
  <si>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TECNICO PROFESIONAL SAN JOSE</t>
  </si>
  <si>
    <t>LICEO TEC. PROF. DE ADULTOS CORESOL DE VALDIV</t>
  </si>
  <si>
    <t>LICEO TECNICO PROFESIONAL DE ADULTOS CORESOL DE PUERTO MONTT</t>
  </si>
  <si>
    <t>LICEO POLITECNICO MIRASOL</t>
  </si>
  <si>
    <t>LICEO POLIVALENTE DE QUEILEN</t>
  </si>
  <si>
    <t>LICEO BICENTENARIO DE EXCELENCIA AGRICOLA TECNOLOGICO WERNER GROB STOLZENBACH</t>
  </si>
  <si>
    <t>LICEO TCO. PROF.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</si>
  <si>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</si>
  <si>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</si>
  <si>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</si>
  <si>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</si>
  <si>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</si>
  <si>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</si>
  <si>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</si>
  <si>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POLITECNICO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</si>
  <si>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</si>
  <si>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</si>
  <si>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</si>
  <si>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</si>
  <si>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</si>
  <si>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</si>
  <si>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</si>
  <si>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</si>
  <si>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</si>
  <si>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</si>
  <si>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</si>
  <si>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</si>
  <si>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</si>
  <si>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TECNICO PROFESIONAL NOCEDAL</t>
  </si>
  <si>
    <t>COLEGIO PART.POLITECNICO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</si>
  <si>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</si>
  <si>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</si>
  <si>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</si>
  <si>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</si>
  <si>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</si>
  <si>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</si>
  <si>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TECNICO PROFESIONAL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</si>
  <si>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</si>
  <si>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</si>
  <si>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</si>
  <si>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</si>
  <si>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</si>
  <si>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POLIV. SANTA CECILIA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</si>
  <si>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</si>
  <si>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</si>
  <si>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</si>
  <si>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</si>
  <si>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</si>
  <si>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POLITECNICO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</si>
  <si>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</si>
  <si>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</si>
  <si>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</si>
  <si>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</si>
  <si>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</si>
  <si>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</si>
  <si>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</si>
  <si>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</si>
  <si>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TECNICO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</si>
  <si>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</si>
  <si>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</si>
  <si>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</si>
  <si>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</si>
  <si>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</si>
  <si>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POLIV.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</si>
  <si>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</si>
  <si>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</si>
  <si>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</si>
  <si>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</si>
  <si>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</si>
  <si>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</si>
  <si>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</si>
  <si>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</si>
  <si>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</si>
  <si>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</si>
  <si>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</t>
  </si>
  <si>
    <t>COLEGIO EL BOSQUE DE RENCA</t>
  </si>
  <si>
    <t>LICEO MUNICIPAL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</si>
  <si>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</si>
  <si>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</si>
  <si>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</si>
  <si>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</si>
  <si>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SAN ALBERTO HURTADO DE PUDAHUEL</t>
  </si>
  <si>
    <t>COLEGIO SAN LUCAS DE LO ESPEJO</t>
  </si>
  <si>
    <t>COLEGIO TEC. PROF. SAN RAMON LA CISTERNA</t>
  </si>
  <si>
    <t>ESCUELA BASICA ELIODORO MATTE OSSA</t>
  </si>
  <si>
    <t>LICEO TECNICO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</si>
  <si>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</si>
  <si>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</si>
  <si>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</si>
  <si>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</si>
  <si>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</si>
  <si>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</si>
  <si>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</si>
  <si>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</si>
  <si>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</si>
  <si>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TECNICO EDUCACIONAL SAN CAYETANO</t>
  </si>
  <si>
    <t>LICEO TECNICO MUNICIPAL JUAN HOPPE GANTZ</t>
  </si>
  <si>
    <t>LICEO REQUINOA</t>
  </si>
  <si>
    <t>LICEO MISTRALIANO</t>
  </si>
  <si>
    <t>LICEO FERMIN DEL REAL CASTILLO</t>
  </si>
  <si>
    <t>LICEO TECNICO PROFESIONAL PAPUDO</t>
  </si>
  <si>
    <t>LICEO TECNOLOGICO COÑARIPE</t>
  </si>
  <si>
    <t>COLEGIO RAUL SILVA HENRIQUEZ</t>
  </si>
  <si>
    <t>ESCUELA CARCEL F-187</t>
  </si>
  <si>
    <t>COLEGIO TECNICO PROFESIONAL ALTUE</t>
  </si>
  <si>
    <t>COLEGIO TECNOLOGICO DON BOSCO DE ARICA</t>
  </si>
  <si>
    <t>COLEGIO TECNICO NACIONES UNIDAS</t>
  </si>
  <si>
    <t>LICEO POLITECNICO DE QUELLON</t>
  </si>
  <si>
    <t>LICEO BICENTENARIO DE ALTO DEL CARMEN</t>
  </si>
  <si>
    <t>LICEO TEC.PROFESIONAL PEDRO AGUIRRE CERDA</t>
  </si>
  <si>
    <t>COLEGIO NIRVANA</t>
  </si>
  <si>
    <t>LICEO TECNICO PROFESIONAL DE ADULTOS</t>
  </si>
  <si>
    <t>LICEO TECNICO PROFESIONAL PABLO NERUDA</t>
  </si>
  <si>
    <t>COLEGIO INSTITUTO DE CIENCIAS Y TECNOLOGÍA TALAGANTE</t>
  </si>
  <si>
    <t>CENTRO DE EDUCACIÓN DE ADULTOS (C.E.I.A.),`INSTITUTO POPULAR AYSÉN`</t>
  </si>
  <si>
    <t>COLEGIO SAN FRANCISCO TECNICO PROFESIONAL</t>
  </si>
  <si>
    <t>DEPENDENCIA</t>
  </si>
  <si>
    <t>Administración</t>
  </si>
  <si>
    <t>Contabilidad</t>
  </si>
  <si>
    <t>Secretariado</t>
  </si>
  <si>
    <t>Ventas</t>
  </si>
  <si>
    <t>Administración (con mención)</t>
  </si>
  <si>
    <t>Edificación</t>
  </si>
  <si>
    <t>Terminaciones de Construcción</t>
  </si>
  <si>
    <t>Montaje Industrial</t>
  </si>
  <si>
    <t>Instalaciones Sanitarias</t>
  </si>
  <si>
    <t>Refrigeración y climatización</t>
  </si>
  <si>
    <t>Construcción (con mención)</t>
  </si>
  <si>
    <t xml:space="preserve">Mecánica Industrial </t>
  </si>
  <si>
    <t>Construcciones Metálicas</t>
  </si>
  <si>
    <t>Mecánica Automotriz</t>
  </si>
  <si>
    <t>Mecánica en Mantención de Aeronaves</t>
  </si>
  <si>
    <t>Mecánica Industrial (con mención)</t>
  </si>
  <si>
    <t>Electricidad</t>
  </si>
  <si>
    <t>Electrónica</t>
  </si>
  <si>
    <t>Explotación Minera</t>
  </si>
  <si>
    <t>Metalurgia Extractiva</t>
  </si>
  <si>
    <t>Asistencia en Geología</t>
  </si>
  <si>
    <t>Gráfica</t>
  </si>
  <si>
    <t>Dibujo Técnico</t>
  </si>
  <si>
    <t>Química Industrial (con mención)</t>
  </si>
  <si>
    <t>Vestuario y Confección Textil</t>
  </si>
  <si>
    <t>Conectividad y Redes</t>
  </si>
  <si>
    <t>Programación</t>
  </si>
  <si>
    <t>Telecomunicaciones</t>
  </si>
  <si>
    <t>Elaboración Industrial de Alimentos</t>
  </si>
  <si>
    <t xml:space="preserve">Servicio de Alimentación Colectiva </t>
  </si>
  <si>
    <t>Gastronomía (con mención)</t>
  </si>
  <si>
    <t xml:space="preserve">Atención de Párvulos </t>
  </si>
  <si>
    <t xml:space="preserve">Atención de Adultos Mayores </t>
  </si>
  <si>
    <t xml:space="preserve">Atención de Enfermería </t>
  </si>
  <si>
    <t>Servicio de turismo</t>
  </si>
  <si>
    <t xml:space="preserve">Servicios Hoteleros </t>
  </si>
  <si>
    <t>Servicio de Hotelería</t>
  </si>
  <si>
    <t>Atención de Párvulos</t>
  </si>
  <si>
    <t>Atención de Enfermería (con mención)</t>
  </si>
  <si>
    <t>Forestal</t>
  </si>
  <si>
    <t>Productos de la Madera</t>
  </si>
  <si>
    <t>Muebles y Terminaciones de la Madera</t>
  </si>
  <si>
    <t>Agropecuaria (con mención)</t>
  </si>
  <si>
    <t>Acuicultura</t>
  </si>
  <si>
    <t>Operación Portuaria</t>
  </si>
  <si>
    <t>Tripulación naves mercantes y especiales</t>
  </si>
  <si>
    <t>IVE 2021</t>
  </si>
  <si>
    <t>ARAUCANÍA</t>
  </si>
  <si>
    <t>ATACAMA</t>
  </si>
  <si>
    <t>ARICA Y PARINACOTA</t>
  </si>
  <si>
    <t>O'HIGGINS</t>
  </si>
  <si>
    <t>LOS RÍOS</t>
  </si>
  <si>
    <t>METROPOLITANA</t>
  </si>
  <si>
    <t>TARAPACÁ</t>
  </si>
  <si>
    <t>CORPORACIÓN MUNICIPAL</t>
  </si>
  <si>
    <t>MUNICIPAL DAEM</t>
  </si>
  <si>
    <t>PARTICULAR SUBVENCIONADO</t>
  </si>
  <si>
    <t>CORPORACIÓN DE ADMINISTRACIÓN DELEGADA</t>
  </si>
  <si>
    <t>SERVICIO LOCAL DE EDUCACIÓN</t>
  </si>
  <si>
    <t>REGIÓN</t>
  </si>
  <si>
    <t>NOMBRE DEL ESTABLECIMIENTO</t>
  </si>
  <si>
    <t>MATRÍCULA POR ESPECIALIDAD (CÓDIGO Y NOMBRE)</t>
  </si>
  <si>
    <t>Comuna</t>
  </si>
  <si>
    <t>IVE Promedio comunal</t>
  </si>
  <si>
    <t>HABILTACIÓN</t>
  </si>
  <si>
    <t>Ingresar monto en formulario de postulación</t>
  </si>
  <si>
    <t>t</t>
  </si>
  <si>
    <t>TOTAL PROYECTO</t>
  </si>
  <si>
    <t>SUBTOTAL</t>
  </si>
  <si>
    <t>MONTO MÁXIMO FINANCIABLE</t>
  </si>
  <si>
    <t>TOTAL MATRÍCULA ESPECIALIDADES POSTULADAS</t>
  </si>
  <si>
    <t>-----</t>
  </si>
  <si>
    <t>Servicios Hoteleros (ANT)</t>
  </si>
  <si>
    <t>Atención de Enfermería (mención Enfermería)</t>
  </si>
  <si>
    <t>Atención de Enfermería (mención Adultos Mayores)</t>
  </si>
  <si>
    <t>Atención de Párvulos (ANT)</t>
  </si>
  <si>
    <t>Gastronomía (mención Cocina)</t>
  </si>
  <si>
    <t>Mecánica Industrial (ANT)</t>
  </si>
  <si>
    <t>Construcción (mención Terminaciones de la Construcción)</t>
  </si>
  <si>
    <t>Construcción (mención Edificación)</t>
  </si>
  <si>
    <t>Administración (mención Recursos Humanos)</t>
  </si>
  <si>
    <t>Administración (ANT)</t>
  </si>
  <si>
    <t>MATRÍCULA</t>
  </si>
  <si>
    <r>
      <t xml:space="preserve">POSTULA
</t>
    </r>
    <r>
      <rPr>
        <i/>
        <sz val="11"/>
        <color theme="1"/>
        <rFont val="Calibri"/>
        <family val="2"/>
        <scheme val="minor"/>
      </rPr>
      <t>Indicar Sí o No</t>
    </r>
  </si>
  <si>
    <t>HOMOLOGACIÓN (ADULTOS)</t>
  </si>
  <si>
    <t>ESPECIALIDADES</t>
  </si>
  <si>
    <t>INHABILITACIÓN POR ADJUDICACIÓN PREVIA</t>
  </si>
  <si>
    <t>IVE SINAE (Media 2020)</t>
  </si>
  <si>
    <t>NOMBRE ESTABLECIMIENTO</t>
  </si>
  <si>
    <t>Ingrese el RBD sin código verificador</t>
  </si>
  <si>
    <t>BASE DE DATOS MATRÍCULA POR ESPECIALIDAD</t>
  </si>
  <si>
    <t>Sí</t>
  </si>
  <si>
    <t>No</t>
  </si>
  <si>
    <t>Inhabilidad</t>
  </si>
  <si>
    <t>Sostenedor 4.0</t>
  </si>
  <si>
    <t>TP 4.0</t>
  </si>
  <si>
    <t>TP 5.0</t>
  </si>
  <si>
    <t>Rut Sostenedor</t>
  </si>
  <si>
    <t>ARICA</t>
  </si>
  <si>
    <t>CAMARONES</t>
  </si>
  <si>
    <t>PUTRE</t>
  </si>
  <si>
    <t>IQUIQUE</t>
  </si>
  <si>
    <t>HUARA</t>
  </si>
  <si>
    <t>COLCHANE</t>
  </si>
  <si>
    <t>POZO ALMONTE</t>
  </si>
  <si>
    <t>TOCOPILLA</t>
  </si>
  <si>
    <t>MARÍA ELENA</t>
  </si>
  <si>
    <t>CALAMA</t>
  </si>
  <si>
    <t>MEJILLONES</t>
  </si>
  <si>
    <t>TALTAL</t>
  </si>
  <si>
    <t>CHAÑARAL</t>
  </si>
  <si>
    <t>DIEGO DE ALMAGRO</t>
  </si>
  <si>
    <t>COPIAPÓ</t>
  </si>
  <si>
    <t>CALDERA</t>
  </si>
  <si>
    <t>TIERRA AMARILLA</t>
  </si>
  <si>
    <t>VALLENAR</t>
  </si>
  <si>
    <t>HUASCO</t>
  </si>
  <si>
    <t>LA SERENA</t>
  </si>
  <si>
    <t>ANDACOLLO</t>
  </si>
  <si>
    <t>VICUÑA</t>
  </si>
  <si>
    <t>OVALLE</t>
  </si>
  <si>
    <t>MONTE PATRIA</t>
  </si>
  <si>
    <t>COMBARBALÁ</t>
  </si>
  <si>
    <t>ILLAPEL</t>
  </si>
  <si>
    <t>SALAMANCA</t>
  </si>
  <si>
    <t>LOS VILOS</t>
  </si>
  <si>
    <t>LA LIGUA</t>
  </si>
  <si>
    <t>PETORCA</t>
  </si>
  <si>
    <t>CABILDO</t>
  </si>
  <si>
    <t>LOS ANDES</t>
  </si>
  <si>
    <t>CALLE LARGA</t>
  </si>
  <si>
    <t>SAN FELIPE</t>
  </si>
  <si>
    <t>PUTAENDO</t>
  </si>
  <si>
    <t>SANTA MARÍA</t>
  </si>
  <si>
    <t>LLAILLAY</t>
  </si>
  <si>
    <t>CATEMU</t>
  </si>
  <si>
    <t>QUILLOTA</t>
  </si>
  <si>
    <t>CALERA</t>
  </si>
  <si>
    <t>NOGALES</t>
  </si>
  <si>
    <t>LIMACHE</t>
  </si>
  <si>
    <t>OLMUÉ</t>
  </si>
  <si>
    <t>VIÑA DEL MAR</t>
  </si>
  <si>
    <t>QUINTERO</t>
  </si>
  <si>
    <t>PUCHUNCAVÍ</t>
  </si>
  <si>
    <t>QUILPUÉ</t>
  </si>
  <si>
    <t>VILLA ALEMANA</t>
  </si>
  <si>
    <t>CASABLANCA</t>
  </si>
  <si>
    <t>SAN ANTONIO</t>
  </si>
  <si>
    <t>CARTAGENA</t>
  </si>
  <si>
    <t>EL TABO</t>
  </si>
  <si>
    <t>EL QUISCO</t>
  </si>
  <si>
    <t>ALGARROBO</t>
  </si>
  <si>
    <t>RANCAGUA</t>
  </si>
  <si>
    <t>GRANEROS</t>
  </si>
  <si>
    <t>MOSTAZAL</t>
  </si>
  <si>
    <t>OLIVAR</t>
  </si>
  <si>
    <t>REQUÍNOA</t>
  </si>
  <si>
    <t>RENGO</t>
  </si>
  <si>
    <t>QUINTA DE TILCOCO</t>
  </si>
  <si>
    <t>PICHIDEGUA</t>
  </si>
  <si>
    <t>PEUMO</t>
  </si>
  <si>
    <t>COLTAUCO</t>
  </si>
  <si>
    <t>LAS CABRAS</t>
  </si>
  <si>
    <t>SAN FERNANDO</t>
  </si>
  <si>
    <t>CHIMBARONGO</t>
  </si>
  <si>
    <t>NANCAGUA</t>
  </si>
  <si>
    <t>SANTA CRUZ</t>
  </si>
  <si>
    <t>LOLOL</t>
  </si>
  <si>
    <t>PALMILLA</t>
  </si>
  <si>
    <t>NAVIDAD</t>
  </si>
  <si>
    <t>MARCHIHUE</t>
  </si>
  <si>
    <t>CURICÓ</t>
  </si>
  <si>
    <t>TENO</t>
  </si>
  <si>
    <t>MOLINA</t>
  </si>
  <si>
    <t>LICANTÉN</t>
  </si>
  <si>
    <t>TALCA</t>
  </si>
  <si>
    <t>PELARCO</t>
  </si>
  <si>
    <t>RÍO CLARO</t>
  </si>
  <si>
    <t>SAN CLEMENTE</t>
  </si>
  <si>
    <t>EMPEDRADO</t>
  </si>
  <si>
    <t>PENCAHUE</t>
  </si>
  <si>
    <t>CONSTITUCIÓN</t>
  </si>
  <si>
    <t>CUREPTO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</si>
  <si>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</si>
  <si>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</si>
  <si>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</si>
  <si>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</si>
  <si>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</si>
  <si>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</si>
  <si>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</si>
  <si>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</si>
  <si>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</si>
  <si>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</si>
  <si>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</si>
  <si>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</si>
  <si>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CHILLÁN VIEJO</t>
  </si>
  <si>
    <t>SAN CARLOS</t>
  </si>
  <si>
    <t>ÑIQUÉN</t>
  </si>
  <si>
    <t>SAN FABIÁN</t>
  </si>
  <si>
    <t>PINTO</t>
  </si>
  <si>
    <t>SAN IGNACIO</t>
  </si>
  <si>
    <t>EL CARMEN</t>
  </si>
  <si>
    <t>YUNGAY</t>
  </si>
  <si>
    <t>PEMUCO</t>
  </si>
  <si>
    <t>BULNES</t>
  </si>
  <si>
    <t>QUILLÓN</t>
  </si>
  <si>
    <t>RANQUIL</t>
  </si>
  <si>
    <t>COELEMU</t>
  </si>
  <si>
    <t>COBQUECURA</t>
  </si>
  <si>
    <t>QUIRIHUE</t>
  </si>
  <si>
    <t>NINHUE</t>
  </si>
  <si>
    <t>SAN NICOLÁS</t>
  </si>
  <si>
    <t>LOS ÁNGELES</t>
  </si>
  <si>
    <t>CABRERO</t>
  </si>
  <si>
    <t>TUCAPEL</t>
  </si>
  <si>
    <t>QUILLECO</t>
  </si>
  <si>
    <t>SANTA BÁRBARA</t>
  </si>
  <si>
    <t>MULCHÉN</t>
  </si>
  <si>
    <t>NEGRETE</t>
  </si>
  <si>
    <t>NACIMIENTO</t>
  </si>
  <si>
    <t>LAJA</t>
  </si>
  <si>
    <t>YUMBEL</t>
  </si>
  <si>
    <t>CONCEPCIÓN</t>
  </si>
  <si>
    <t>CHIGUAYANTE</t>
  </si>
  <si>
    <t>SAN PEDRO DE LA PAZ</t>
  </si>
  <si>
    <t>HUALPÉN</t>
  </si>
  <si>
    <t>TALCAHUANO</t>
  </si>
  <si>
    <t>PENCO</t>
  </si>
  <si>
    <t>TOMÉ</t>
  </si>
  <si>
    <t>FLORIDA</t>
  </si>
  <si>
    <t>HUALQUI</t>
  </si>
  <si>
    <t>SANTA JUANA</t>
  </si>
  <si>
    <t>LOTA</t>
  </si>
  <si>
    <t>CORONEL</t>
  </si>
  <si>
    <t>LEBU</t>
  </si>
  <si>
    <t>ARAUCO</t>
  </si>
  <si>
    <t>CURANILAHUE</t>
  </si>
  <si>
    <t>LOS ÁLAMOS</t>
  </si>
  <si>
    <t>ANGOL</t>
  </si>
  <si>
    <t>RENAICO</t>
  </si>
  <si>
    <t>COLLIPULLI</t>
  </si>
  <si>
    <t>LONQUIMAY</t>
  </si>
  <si>
    <t>CURACAUTÍN</t>
  </si>
  <si>
    <t>VICTORIA</t>
  </si>
  <si>
    <t>TRAIGUÉN</t>
  </si>
  <si>
    <t>TEMUCO</t>
  </si>
  <si>
    <t>PADRE LAS CASAS</t>
  </si>
  <si>
    <t>VILCÚN</t>
  </si>
  <si>
    <t>PERQUENCO</t>
  </si>
  <si>
    <t>CUNCO</t>
  </si>
  <si>
    <t>VILLARRICA</t>
  </si>
  <si>
    <t>CURARREHUE</t>
  </si>
  <si>
    <t>PUCÓN</t>
  </si>
  <si>
    <t>FREIRE</t>
  </si>
  <si>
    <t>PITRUFQUÉN</t>
  </si>
  <si>
    <t>GORBEA</t>
  </si>
  <si>
    <t>LONCOCHE</t>
  </si>
  <si>
    <t>TOLTÉN</t>
  </si>
  <si>
    <t>TEODORO SCHMIDT</t>
  </si>
  <si>
    <t>SAAVEDRA</t>
  </si>
  <si>
    <t>CARAHUE</t>
  </si>
  <si>
    <t>NUEVA IMPERIAL</t>
  </si>
  <si>
    <t>CHOLCHOL</t>
  </si>
  <si>
    <t>GALVARINO</t>
  </si>
  <si>
    <t>VALDIVIA</t>
  </si>
  <si>
    <t>MARIQUINA</t>
  </si>
  <si>
    <t>LANCO</t>
  </si>
  <si>
    <t>FUTRONO</t>
  </si>
  <si>
    <t>CORRAL</t>
  </si>
  <si>
    <t>MÁFIL</t>
  </si>
  <si>
    <t>PANGUIPULLI</t>
  </si>
  <si>
    <t>LA UNIÓN</t>
  </si>
  <si>
    <t>PAILLACO</t>
  </si>
  <si>
    <t>OSORNO</t>
  </si>
  <si>
    <t>SAN PABLO</t>
  </si>
  <si>
    <t>PUYEHUE</t>
  </si>
  <si>
    <t>PURRANQUE</t>
  </si>
  <si>
    <t>RÍO NEGRO</t>
  </si>
  <si>
    <t>SAN JUAN DE LA COSTA</t>
  </si>
  <si>
    <t>PUERTO MONTT</t>
  </si>
  <si>
    <t>PUERTO VARAS</t>
  </si>
  <si>
    <t>COCHAMÓ</t>
  </si>
  <si>
    <t>CALBUCO</t>
  </si>
  <si>
    <t>MAULLIN</t>
  </si>
  <si>
    <t>FRESIA</t>
  </si>
  <si>
    <t>LLANQUIHUE</t>
  </si>
  <si>
    <t>FRUTILLAR</t>
  </si>
  <si>
    <t>CASTRO</t>
  </si>
  <si>
    <t>ANCUD</t>
  </si>
  <si>
    <t>QUEMCHI</t>
  </si>
  <si>
    <t>CURACO DE VÉLEZ</t>
  </si>
  <si>
    <t>QUINCHAO</t>
  </si>
  <si>
    <t>CHONCHI</t>
  </si>
  <si>
    <t>QUELLÓN</t>
  </si>
  <si>
    <t>COYHAIQUE</t>
  </si>
  <si>
    <t>CHILE CHICO</t>
  </si>
  <si>
    <t>RÍO IBÁÑEZ</t>
  </si>
  <si>
    <t>NATALES</t>
  </si>
  <si>
    <t>PUNTA ARENAS</t>
  </si>
  <si>
    <t>PORVENIR</t>
  </si>
  <si>
    <t>SANTIAGO</t>
  </si>
  <si>
    <t>RECOLETA</t>
  </si>
  <si>
    <t>QUINTA NORMAL</t>
  </si>
  <si>
    <t>INDEPENDENCIA</t>
  </si>
  <si>
    <t>ESTACIÓN CENTRAL</t>
  </si>
  <si>
    <t>PROVIDENCIA</t>
  </si>
  <si>
    <t>LA REINA</t>
  </si>
  <si>
    <t>ÑUÑOA</t>
  </si>
  <si>
    <t>MACUL</t>
  </si>
  <si>
    <t>PEÑALOLÉN</t>
  </si>
  <si>
    <t>LA FLORIDA</t>
  </si>
  <si>
    <t>SAN MIGUEL</t>
  </si>
  <si>
    <t>SAN JOAQUÍN</t>
  </si>
  <si>
    <t>PEDRO AGUIRRE CERDA</t>
  </si>
  <si>
    <t>LA GRANJA</t>
  </si>
  <si>
    <t>LA PINTANA</t>
  </si>
  <si>
    <t>SAN RAMÓN</t>
  </si>
  <si>
    <t>EL BOSQUE</t>
  </si>
  <si>
    <t>LO ESPEJO</t>
  </si>
  <si>
    <t>LA CISTERNA</t>
  </si>
  <si>
    <t>MAIPÚ</t>
  </si>
  <si>
    <t>CERRILLOS</t>
  </si>
  <si>
    <t>CERRO NAVIA</t>
  </si>
  <si>
    <t>LO PRADO</t>
  </si>
  <si>
    <t>PUDAHUEL</t>
  </si>
  <si>
    <t>RENCA</t>
  </si>
  <si>
    <t>QUILICURA</t>
  </si>
  <si>
    <t>HUECHURABA</t>
  </si>
  <si>
    <t>CONCHALÍ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</si>
  <si>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</si>
  <si>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</si>
  <si>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</si>
  <si>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</si>
  <si>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</si>
  <si>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</si>
  <si>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</si>
  <si>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BUIN</t>
  </si>
  <si>
    <t>PAINE</t>
  </si>
  <si>
    <t>TALAGANTE</t>
  </si>
  <si>
    <t>ISLA DE MAIPO</t>
  </si>
  <si>
    <t>EL MONTE</t>
  </si>
  <si>
    <t>PADRE HURTADO</t>
  </si>
  <si>
    <t>PEÑAFLOR</t>
  </si>
  <si>
    <t>MELIPILLA</t>
  </si>
  <si>
    <t>CURACAVÍ</t>
  </si>
  <si>
    <t>ALHUÉ</t>
  </si>
  <si>
    <t>ALTO HOSPICIO</t>
  </si>
  <si>
    <t>FREIRINA</t>
  </si>
  <si>
    <t>RÍO HURTADO</t>
  </si>
  <si>
    <t>PUNITAQUI</t>
  </si>
  <si>
    <t>TIRÚA</t>
  </si>
  <si>
    <t>MARÍA PINTO</t>
  </si>
  <si>
    <t>LO BARNECHEA</t>
  </si>
  <si>
    <t>CONCÓN</t>
  </si>
  <si>
    <t>PICA</t>
  </si>
  <si>
    <t>CAMIÑA</t>
  </si>
  <si>
    <t>SAN PEDRO DE ATACAMA</t>
  </si>
  <si>
    <t>CANELA</t>
  </si>
  <si>
    <t>PANQUEHUE</t>
  </si>
  <si>
    <t>LA CRUZ</t>
  </si>
  <si>
    <t>SAN ESTEBAN</t>
  </si>
  <si>
    <t>ISLA DE PASCUA</t>
  </si>
  <si>
    <t>SAN VICENTE</t>
  </si>
  <si>
    <t>MALLOA</t>
  </si>
  <si>
    <t>MACHALÍ</t>
  </si>
  <si>
    <t>PAREDONES</t>
  </si>
  <si>
    <t>RAUCO</t>
  </si>
  <si>
    <t>ROMERAL</t>
  </si>
  <si>
    <t>SAGRADA FAMILIA</t>
  </si>
  <si>
    <t>CALERA DE TANGO</t>
  </si>
  <si>
    <t>COIHUECO</t>
  </si>
  <si>
    <t>CAÑETE</t>
  </si>
  <si>
    <t>ALTO BIOBÍO</t>
  </si>
  <si>
    <t>LAUTARO</t>
  </si>
  <si>
    <t>LOS SAUCES</t>
  </si>
  <si>
    <t>LUMACO</t>
  </si>
  <si>
    <t>MELIPEUCO</t>
  </si>
  <si>
    <t>LOS MUERMOS</t>
  </si>
  <si>
    <t>HUALAIHUÉ</t>
  </si>
  <si>
    <t>PUERTO OCTAY</t>
  </si>
  <si>
    <t>DALCAHUE</t>
  </si>
  <si>
    <t>QUEILÉN</t>
  </si>
  <si>
    <t>RÍO BUENO</t>
  </si>
  <si>
    <t>LAGO RANCO</t>
  </si>
  <si>
    <t>CISNES</t>
  </si>
  <si>
    <t>LAS CONDES</t>
  </si>
  <si>
    <t>TREHUACO</t>
  </si>
  <si>
    <t>PAIGUANO</t>
  </si>
  <si>
    <t>CHÉPICA</t>
  </si>
  <si>
    <t>PAPUDO</t>
  </si>
  <si>
    <t>ALTO DEL CARMEN</t>
  </si>
  <si>
    <t>PROYECTOS DE EQUIPAMIENTO PARA 
ESTABLECIMIENTOS DE EDUCACIÓN MEDIA TÉCNICO PROFESIONAL
CONVOCATORIA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</si>
</sst>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2D050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0" xfId="0" applyBorder="1"/>
    <xf numFmtId="164" fontId="0" fillId="0" borderId="10" xfId="1" applyNumberFormat="1" applyFont="1" applyBorder="1"/>
    <xf numFmtId="0" fontId="0" fillId="33" borderId="10" xfId="0" applyFill="1" applyBorder="1"/>
    <xf numFmtId="0" fontId="0" fillId="33" borderId="14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164" fontId="0" fillId="34" borderId="10" xfId="1" applyNumberFormat="1" applyFont="1" applyFill="1" applyBorder="1"/>
    <xf numFmtId="0" fontId="0" fillId="34" borderId="0" xfId="0" applyFill="1"/>
    <xf numFmtId="0" fontId="16" fillId="35" borderId="15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42" fontId="0" fillId="0" borderId="15" xfId="0" applyNumberFormat="1" applyBorder="1"/>
    <xf numFmtId="9" fontId="0" fillId="0" borderId="15" xfId="0" applyNumberFormat="1" applyBorder="1" applyAlignment="1">
      <alignment horizontal="center" wrapText="1"/>
    </xf>
    <xf numFmtId="0" fontId="0" fillId="37" borderId="15" xfId="0" applyFill="1" applyBorder="1"/>
    <xf numFmtId="42" fontId="0" fillId="0" borderId="15" xfId="43" applyFont="1" applyBorder="1" applyProtection="1"/>
    <xf numFmtId="0" fontId="0" fillId="0" borderId="15" xfId="0" applyBorder="1" applyAlignment="1">
      <alignment horizontal="center" wrapText="1"/>
    </xf>
    <xf numFmtId="0" fontId="0" fillId="37" borderId="15" xfId="0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38" borderId="15" xfId="0" applyFill="1" applyBorder="1" applyAlignment="1">
      <alignment vertical="center" wrapText="1"/>
    </xf>
    <xf numFmtId="0" fontId="0" fillId="37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 wrapText="1"/>
    </xf>
    <xf numFmtId="0" fontId="0" fillId="37" borderId="15" xfId="0" applyFill="1" applyBorder="1" applyAlignment="1">
      <alignment horizontal="left" vertical="center"/>
    </xf>
    <xf numFmtId="0" fontId="0" fillId="36" borderId="0" xfId="0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42" fontId="0" fillId="36" borderId="15" xfId="43" applyFont="1" applyFill="1" applyBorder="1" applyProtection="1"/>
    <xf numFmtId="0" fontId="0" fillId="0" borderId="15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36" borderId="0" xfId="0" applyFill="1" applyAlignment="1">
      <alignment horizontal="center" wrapText="1"/>
    </xf>
    <xf numFmtId="0" fontId="0" fillId="0" borderId="15" xfId="0" applyFill="1" applyBorder="1" applyAlignment="1" applyProtection="1">
      <alignment horizontal="left" vertical="center"/>
      <protection hidden="1"/>
    </xf>
    <xf numFmtId="0" fontId="16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164" fontId="1" fillId="0" borderId="15" xfId="1" applyNumberFormat="1" applyFont="1" applyBorder="1" applyAlignment="1" applyProtection="1">
      <alignment horizontal="left" vertical="center"/>
      <protection hidden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43" builtinId="7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57150</xdr:rowOff>
    </xdr:from>
    <xdr:ext cx="800100" cy="744855"/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0B835307-E0BC-4407-9D4C-680CB3461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00100" cy="744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80"/>
  <sheetViews>
    <sheetView workbookViewId="0">
      <selection activeCell="BB10" sqref="BB10"/>
    </sheetView>
  </sheetViews>
  <sheetFormatPr baseColWidth="10" defaultRowHeight="15" x14ac:dyDescent="0.25"/>
  <cols>
    <col min="2" max="2" width="88.7109375" bestFit="1" customWidth="1"/>
    <col min="3" max="3" width="16.85546875" bestFit="1" customWidth="1"/>
    <col min="4" max="4" width="20.140625" bestFit="1" customWidth="1"/>
    <col min="5" max="5" width="20.140625" customWidth="1"/>
    <col min="6" max="6" width="43.85546875" bestFit="1" customWidth="1"/>
    <col min="7" max="7" width="13.28515625" customWidth="1"/>
    <col min="8" max="8" width="16.7109375" bestFit="1" customWidth="1"/>
    <col min="9" max="9" width="14.5703125" bestFit="1" customWidth="1"/>
    <col min="10" max="10" width="14.42578125" bestFit="1" customWidth="1"/>
    <col min="11" max="11" width="9.42578125" bestFit="1" customWidth="1"/>
    <col min="12" max="12" width="30.28515625" bestFit="1" customWidth="1"/>
    <col min="13" max="13" width="12.85546875" bestFit="1" customWidth="1"/>
    <col min="14" max="14" width="31.28515625" bestFit="1" customWidth="1"/>
    <col min="15" max="15" width="19.7109375" bestFit="1" customWidth="1"/>
    <col min="16" max="16" width="24.140625" bestFit="1" customWidth="1"/>
    <col min="17" max="17" width="29" bestFit="1" customWidth="1"/>
    <col min="18" max="18" width="28.140625" bestFit="1" customWidth="1"/>
    <col min="19" max="19" width="21" bestFit="1" customWidth="1"/>
    <col min="20" max="20" width="25.85546875" bestFit="1" customWidth="1"/>
    <col min="21" max="21" width="22.140625" bestFit="1" customWidth="1"/>
    <col min="22" max="22" width="38.42578125" bestFit="1" customWidth="1"/>
    <col min="23" max="23" width="34.140625" bestFit="1" customWidth="1"/>
    <col min="24" max="24" width="13.5703125" bestFit="1" customWidth="1"/>
    <col min="25" max="25" width="13" bestFit="1" customWidth="1"/>
    <col min="26" max="26" width="20.42578125" bestFit="1" customWidth="1"/>
    <col min="27" max="27" width="22" bestFit="1" customWidth="1"/>
    <col min="28" max="28" width="23.28515625" bestFit="1" customWidth="1"/>
    <col min="29" max="29" width="9.42578125" bestFit="1" customWidth="1"/>
    <col min="30" max="30" width="16.28515625" bestFit="1" customWidth="1"/>
    <col min="31" max="31" width="32.85546875" bestFit="1" customWidth="1"/>
    <col min="32" max="32" width="29.42578125" bestFit="1" customWidth="1"/>
    <col min="33" max="33" width="22.28515625" bestFit="1" customWidth="1"/>
    <col min="34" max="34" width="15.42578125" bestFit="1" customWidth="1"/>
    <col min="35" max="35" width="21.42578125" bestFit="1" customWidth="1"/>
    <col min="36" max="36" width="35.28515625" bestFit="1" customWidth="1"/>
    <col min="37" max="37" width="34.85546875" bestFit="1" customWidth="1"/>
    <col min="38" max="38" width="27.85546875" bestFit="1" customWidth="1"/>
    <col min="39" max="39" width="22.5703125" bestFit="1" customWidth="1"/>
    <col min="40" max="40" width="30.140625" bestFit="1" customWidth="1"/>
    <col min="41" max="41" width="24.85546875" bestFit="1" customWidth="1"/>
    <col min="42" max="42" width="20.42578125" bestFit="1" customWidth="1"/>
    <col min="43" max="43" width="20.85546875" bestFit="1" customWidth="1"/>
    <col min="44" max="44" width="21.7109375" bestFit="1" customWidth="1"/>
    <col min="45" max="45" width="22.140625" bestFit="1" customWidth="1"/>
    <col min="46" max="46" width="37.85546875" bestFit="1" customWidth="1"/>
    <col min="47" max="47" width="10.42578125" bestFit="1" customWidth="1"/>
    <col min="48" max="48" width="24.28515625" bestFit="1" customWidth="1"/>
    <col min="49" max="49" width="38.28515625" bestFit="1" customWidth="1"/>
    <col min="50" max="50" width="28.42578125" bestFit="1" customWidth="1"/>
    <col min="51" max="51" width="13.28515625" bestFit="1" customWidth="1"/>
    <col min="52" max="52" width="21.140625" bestFit="1" customWidth="1"/>
    <col min="53" max="53" width="40.28515625" bestFit="1" customWidth="1"/>
    <col min="54" max="54" width="14.140625" bestFit="1" customWidth="1"/>
  </cols>
  <sheetData>
    <row r="1" spans="1:54" x14ac:dyDescent="0.25">
      <c r="H1" s="5" t="s">
        <v>1036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</row>
    <row r="2" spans="1:54" x14ac:dyDescent="0.25">
      <c r="H2" s="4">
        <v>41001</v>
      </c>
      <c r="I2" s="4">
        <v>41002</v>
      </c>
      <c r="J2" s="4">
        <v>41003</v>
      </c>
      <c r="K2" s="4">
        <v>41004</v>
      </c>
      <c r="L2" s="4">
        <v>41005</v>
      </c>
      <c r="M2" s="4">
        <v>51001</v>
      </c>
      <c r="N2" s="4">
        <v>51002</v>
      </c>
      <c r="O2" s="4">
        <v>51003</v>
      </c>
      <c r="P2" s="4">
        <v>51005</v>
      </c>
      <c r="Q2" s="4">
        <v>51006</v>
      </c>
      <c r="R2" s="4">
        <v>51009</v>
      </c>
      <c r="S2" s="4">
        <v>52008</v>
      </c>
      <c r="T2" s="4">
        <v>52009</v>
      </c>
      <c r="U2" s="4">
        <v>52010</v>
      </c>
      <c r="V2" s="4">
        <v>52012</v>
      </c>
      <c r="W2" s="4">
        <v>52013</v>
      </c>
      <c r="X2" s="4">
        <v>53014</v>
      </c>
      <c r="Y2" s="4">
        <v>53015</v>
      </c>
      <c r="Z2" s="4">
        <v>54018</v>
      </c>
      <c r="AA2" s="4">
        <v>54019</v>
      </c>
      <c r="AB2" s="4">
        <v>54020</v>
      </c>
      <c r="AC2" s="4">
        <v>55022</v>
      </c>
      <c r="AD2" s="4">
        <v>55023</v>
      </c>
      <c r="AE2" s="4">
        <v>56027</v>
      </c>
      <c r="AF2" s="4">
        <v>57030</v>
      </c>
      <c r="AG2" s="4">
        <v>58033</v>
      </c>
      <c r="AH2" s="4">
        <v>58034</v>
      </c>
      <c r="AI2" s="4">
        <v>58035</v>
      </c>
      <c r="AJ2" s="4">
        <v>61001</v>
      </c>
      <c r="AK2" s="4">
        <v>61002</v>
      </c>
      <c r="AL2" s="4">
        <v>61003</v>
      </c>
      <c r="AM2" s="4">
        <v>62004</v>
      </c>
      <c r="AN2" s="4">
        <v>62005</v>
      </c>
      <c r="AO2" s="4">
        <v>62006</v>
      </c>
      <c r="AP2" s="4">
        <v>63009</v>
      </c>
      <c r="AQ2" s="4">
        <v>63010</v>
      </c>
      <c r="AR2" s="4">
        <v>63011</v>
      </c>
      <c r="AS2" s="4">
        <v>64001</v>
      </c>
      <c r="AT2" s="4">
        <v>64008</v>
      </c>
      <c r="AU2" s="4">
        <v>71001</v>
      </c>
      <c r="AV2" s="4">
        <v>71003</v>
      </c>
      <c r="AW2" s="4">
        <v>71005</v>
      </c>
      <c r="AX2" s="4">
        <v>72007</v>
      </c>
      <c r="AY2" s="4">
        <v>81003</v>
      </c>
      <c r="AZ2" s="4">
        <v>81004</v>
      </c>
      <c r="BA2" s="4">
        <v>81005</v>
      </c>
    </row>
    <row r="3" spans="1:54" x14ac:dyDescent="0.25">
      <c r="A3" s="3" t="s">
        <v>0</v>
      </c>
      <c r="B3" s="3" t="s">
        <v>1035</v>
      </c>
      <c r="C3" s="3" t="s">
        <v>1072</v>
      </c>
      <c r="D3" s="3" t="s">
        <v>1034</v>
      </c>
      <c r="E3" s="3" t="s">
        <v>1037</v>
      </c>
      <c r="F3" s="3" t="s">
        <v>974</v>
      </c>
      <c r="G3" s="3" t="s">
        <v>1021</v>
      </c>
      <c r="H3" s="3" t="s">
        <v>975</v>
      </c>
      <c r="I3" s="3" t="s">
        <v>976</v>
      </c>
      <c r="J3" s="3" t="s">
        <v>977</v>
      </c>
      <c r="K3" s="3" t="s">
        <v>978</v>
      </c>
      <c r="L3" s="3" t="s">
        <v>979</v>
      </c>
      <c r="M3" s="3" t="s">
        <v>980</v>
      </c>
      <c r="N3" s="3" t="s">
        <v>981</v>
      </c>
      <c r="O3" s="3" t="s">
        <v>982</v>
      </c>
      <c r="P3" s="3" t="s">
        <v>983</v>
      </c>
      <c r="Q3" s="3" t="s">
        <v>984</v>
      </c>
      <c r="R3" s="3" t="s">
        <v>985</v>
      </c>
      <c r="S3" s="3" t="s">
        <v>986</v>
      </c>
      <c r="T3" s="3" t="s">
        <v>987</v>
      </c>
      <c r="U3" s="3" t="s">
        <v>988</v>
      </c>
      <c r="V3" s="3" t="s">
        <v>989</v>
      </c>
      <c r="W3" s="3" t="s">
        <v>990</v>
      </c>
      <c r="X3" s="3" t="s">
        <v>991</v>
      </c>
      <c r="Y3" s="3" t="s">
        <v>992</v>
      </c>
      <c r="Z3" s="3" t="s">
        <v>993</v>
      </c>
      <c r="AA3" s="3" t="s">
        <v>994</v>
      </c>
      <c r="AB3" s="3" t="s">
        <v>995</v>
      </c>
      <c r="AC3" s="3" t="s">
        <v>996</v>
      </c>
      <c r="AD3" s="3" t="s">
        <v>997</v>
      </c>
      <c r="AE3" s="3" t="s">
        <v>998</v>
      </c>
      <c r="AF3" s="3" t="s">
        <v>999</v>
      </c>
      <c r="AG3" s="3" t="s">
        <v>1000</v>
      </c>
      <c r="AH3" s="3" t="s">
        <v>1001</v>
      </c>
      <c r="AI3" s="3" t="s">
        <v>1002</v>
      </c>
      <c r="AJ3" s="3" t="s">
        <v>1003</v>
      </c>
      <c r="AK3" s="3" t="s">
        <v>1004</v>
      </c>
      <c r="AL3" s="3" t="s">
        <v>1005</v>
      </c>
      <c r="AM3" s="3" t="s">
        <v>1006</v>
      </c>
      <c r="AN3" s="3" t="s">
        <v>1007</v>
      </c>
      <c r="AO3" s="3" t="s">
        <v>1008</v>
      </c>
      <c r="AP3" s="3" t="s">
        <v>1009</v>
      </c>
      <c r="AQ3" s="3" t="s">
        <v>1010</v>
      </c>
      <c r="AR3" s="3" t="s">
        <v>1011</v>
      </c>
      <c r="AS3" s="3" t="s">
        <v>1012</v>
      </c>
      <c r="AT3" s="3" t="s">
        <v>1013</v>
      </c>
      <c r="AU3" s="3" t="s">
        <v>1014</v>
      </c>
      <c r="AV3" s="3" t="s">
        <v>1015</v>
      </c>
      <c r="AW3" s="3" t="s">
        <v>1016</v>
      </c>
      <c r="AX3" s="3" t="s">
        <v>1017</v>
      </c>
      <c r="AY3" s="3" t="s">
        <v>1018</v>
      </c>
      <c r="AZ3" s="3" t="s">
        <v>1019</v>
      </c>
      <c r="BA3" s="3" t="s">
        <v>1020</v>
      </c>
      <c r="BB3" s="3" t="s">
        <v>1068</v>
      </c>
    </row>
    <row r="4" spans="1:54" x14ac:dyDescent="0.25">
      <c r="A4" s="1">
        <v>1</v>
      </c>
      <c r="B4" s="1" t="s">
        <v>1</v>
      </c>
      <c r="C4" s="1">
        <v>62000660</v>
      </c>
      <c r="D4" s="1" t="s">
        <v>1024</v>
      </c>
      <c r="E4" s="1" t="s">
        <v>1073</v>
      </c>
      <c r="F4" s="1" t="s">
        <v>1033</v>
      </c>
      <c r="G4" s="2">
        <v>0.90796019900497515</v>
      </c>
      <c r="H4" s="1">
        <v>11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33</v>
      </c>
      <c r="U4" s="1">
        <v>121</v>
      </c>
      <c r="V4" s="1">
        <v>0</v>
      </c>
      <c r="W4" s="1">
        <v>12</v>
      </c>
      <c r="X4" s="1">
        <v>40</v>
      </c>
      <c r="Y4" s="1">
        <v>14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34</v>
      </c>
      <c r="AL4" s="1">
        <v>35</v>
      </c>
      <c r="AM4" s="1">
        <v>37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50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13</v>
      </c>
      <c r="BA4" s="1">
        <v>0</v>
      </c>
      <c r="BB4" s="1">
        <v>2021</v>
      </c>
    </row>
    <row r="5" spans="1:54" x14ac:dyDescent="0.25">
      <c r="A5" s="1">
        <v>7</v>
      </c>
      <c r="B5" s="1" t="s">
        <v>2</v>
      </c>
      <c r="C5" s="1">
        <v>62000660</v>
      </c>
      <c r="D5" s="1" t="s">
        <v>1024</v>
      </c>
      <c r="E5" s="1" t="s">
        <v>1073</v>
      </c>
      <c r="F5" s="1" t="s">
        <v>1033</v>
      </c>
      <c r="G5" s="2">
        <v>0.94070796460176986</v>
      </c>
      <c r="H5" s="1">
        <v>0</v>
      </c>
      <c r="I5" s="1">
        <v>0</v>
      </c>
      <c r="J5" s="1">
        <v>0</v>
      </c>
      <c r="K5" s="1">
        <v>0</v>
      </c>
      <c r="L5" s="1">
        <v>108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125</v>
      </c>
      <c r="Y5" s="1">
        <v>94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65</v>
      </c>
      <c r="AI5" s="1">
        <v>0</v>
      </c>
      <c r="AJ5" s="1">
        <v>0</v>
      </c>
      <c r="AK5" s="1">
        <v>0</v>
      </c>
      <c r="AL5" s="1">
        <v>121</v>
      </c>
      <c r="AM5" s="1">
        <v>0</v>
      </c>
      <c r="AN5" s="1">
        <v>0</v>
      </c>
      <c r="AO5" s="1">
        <v>0</v>
      </c>
      <c r="AP5" s="1">
        <v>38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 t="s">
        <v>1067</v>
      </c>
    </row>
    <row r="6" spans="1:54" x14ac:dyDescent="0.25">
      <c r="A6" s="1">
        <v>32</v>
      </c>
      <c r="B6" s="1" t="s">
        <v>3</v>
      </c>
      <c r="C6" s="1">
        <v>62000660</v>
      </c>
      <c r="D6" s="1" t="s">
        <v>1024</v>
      </c>
      <c r="E6" s="1" t="s">
        <v>1073</v>
      </c>
      <c r="F6" s="1" t="s">
        <v>1033</v>
      </c>
      <c r="G6" s="2">
        <v>0.91338582677165359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73</v>
      </c>
      <c r="AY6" s="1">
        <v>0</v>
      </c>
      <c r="AZ6" s="1">
        <v>0</v>
      </c>
      <c r="BA6" s="1">
        <v>0</v>
      </c>
      <c r="BB6" s="1" t="s">
        <v>1067</v>
      </c>
    </row>
    <row r="7" spans="1:54" x14ac:dyDescent="0.25">
      <c r="A7" s="1">
        <v>52</v>
      </c>
      <c r="B7" s="1" t="s">
        <v>4</v>
      </c>
      <c r="C7" s="1">
        <v>65145467</v>
      </c>
      <c r="D7" s="1" t="s">
        <v>1024</v>
      </c>
      <c r="E7" s="1" t="s">
        <v>1073</v>
      </c>
      <c r="F7" s="1" t="s">
        <v>1031</v>
      </c>
      <c r="G7" s="2">
        <v>0.87902264600715141</v>
      </c>
      <c r="H7" s="1">
        <v>0</v>
      </c>
      <c r="I7" s="1">
        <v>0</v>
      </c>
      <c r="J7" s="1">
        <v>0</v>
      </c>
      <c r="K7" s="1">
        <v>0</v>
      </c>
      <c r="L7" s="1">
        <v>85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82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88</v>
      </c>
      <c r="BA7" s="1">
        <v>0</v>
      </c>
      <c r="BB7" s="1" t="s">
        <v>1067</v>
      </c>
    </row>
    <row r="8" spans="1:54" x14ac:dyDescent="0.25">
      <c r="A8" s="1">
        <v>72</v>
      </c>
      <c r="B8" s="1" t="s">
        <v>5</v>
      </c>
      <c r="C8" s="1">
        <v>62000660</v>
      </c>
      <c r="D8" s="1" t="s">
        <v>1024</v>
      </c>
      <c r="E8" s="1" t="s">
        <v>1074</v>
      </c>
      <c r="F8" s="1" t="s">
        <v>1033</v>
      </c>
      <c r="G8" s="2">
        <v>0.8571428571428571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9</v>
      </c>
      <c r="AY8" s="1">
        <v>0</v>
      </c>
      <c r="AZ8" s="1">
        <v>0</v>
      </c>
      <c r="BA8" s="1">
        <v>0</v>
      </c>
      <c r="BB8" s="1" t="s">
        <v>1067</v>
      </c>
    </row>
    <row r="9" spans="1:54" x14ac:dyDescent="0.25">
      <c r="A9" s="1">
        <v>78</v>
      </c>
      <c r="B9" s="1" t="s">
        <v>6</v>
      </c>
      <c r="C9" s="1">
        <v>62000660</v>
      </c>
      <c r="D9" s="1" t="s">
        <v>1024</v>
      </c>
      <c r="E9" s="1" t="s">
        <v>1075</v>
      </c>
      <c r="F9" s="1" t="s">
        <v>1033</v>
      </c>
      <c r="G9" s="2">
        <v>0.90476190476190477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35</v>
      </c>
      <c r="AY9" s="1">
        <v>0</v>
      </c>
      <c r="AZ9" s="1">
        <v>0</v>
      </c>
      <c r="BA9" s="1">
        <v>0</v>
      </c>
      <c r="BB9" s="1" t="s">
        <v>1067</v>
      </c>
    </row>
    <row r="10" spans="1:54" x14ac:dyDescent="0.25">
      <c r="A10" s="1">
        <v>97</v>
      </c>
      <c r="B10" s="1" t="s">
        <v>7</v>
      </c>
      <c r="C10" s="1">
        <v>70938800</v>
      </c>
      <c r="D10" s="1" t="s">
        <v>1028</v>
      </c>
      <c r="E10" s="1" t="s">
        <v>1076</v>
      </c>
      <c r="F10" s="1" t="s">
        <v>1029</v>
      </c>
      <c r="G10" s="2">
        <v>0.85250737463126847</v>
      </c>
      <c r="H10" s="1">
        <v>0</v>
      </c>
      <c r="I10" s="1">
        <v>38</v>
      </c>
      <c r="J10" s="1">
        <v>0</v>
      </c>
      <c r="K10" s="1">
        <v>0</v>
      </c>
      <c r="L10" s="1">
        <v>69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35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28</v>
      </c>
      <c r="BA10" s="1">
        <v>0</v>
      </c>
      <c r="BB10" s="1">
        <v>2020</v>
      </c>
    </row>
    <row r="11" spans="1:54" x14ac:dyDescent="0.25">
      <c r="A11" s="1">
        <v>106</v>
      </c>
      <c r="B11" s="1" t="s">
        <v>8</v>
      </c>
      <c r="C11" s="1">
        <v>71142500</v>
      </c>
      <c r="D11" s="1" t="s">
        <v>1028</v>
      </c>
      <c r="E11" s="1" t="s">
        <v>1076</v>
      </c>
      <c r="F11" s="1" t="s">
        <v>1032</v>
      </c>
      <c r="G11" s="2">
        <v>0.86153846153846159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54</v>
      </c>
      <c r="V11" s="1">
        <v>0</v>
      </c>
      <c r="W11" s="1">
        <v>52</v>
      </c>
      <c r="X11" s="1">
        <v>34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69</v>
      </c>
      <c r="BA11" s="1">
        <v>0</v>
      </c>
      <c r="BB11" s="1" t="s">
        <v>1067</v>
      </c>
    </row>
    <row r="12" spans="1:54" x14ac:dyDescent="0.25">
      <c r="A12" s="1">
        <v>108</v>
      </c>
      <c r="B12" s="1" t="s">
        <v>9</v>
      </c>
      <c r="C12" s="1">
        <v>70938800</v>
      </c>
      <c r="D12" s="1" t="s">
        <v>1028</v>
      </c>
      <c r="E12" s="1" t="s">
        <v>1076</v>
      </c>
      <c r="F12" s="1" t="s">
        <v>1029</v>
      </c>
      <c r="G12" s="2">
        <v>0.84133611691022969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38</v>
      </c>
      <c r="U12" s="1">
        <v>50</v>
      </c>
      <c r="V12" s="1">
        <v>0</v>
      </c>
      <c r="W12" s="1">
        <v>45</v>
      </c>
      <c r="X12" s="1">
        <v>47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81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67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2020</v>
      </c>
    </row>
    <row r="13" spans="1:54" x14ac:dyDescent="0.25">
      <c r="A13" s="1">
        <v>109</v>
      </c>
      <c r="B13" s="1" t="s">
        <v>10</v>
      </c>
      <c r="C13" s="1">
        <v>70938800</v>
      </c>
      <c r="D13" s="1" t="s">
        <v>1028</v>
      </c>
      <c r="E13" s="1" t="s">
        <v>1076</v>
      </c>
      <c r="F13" s="1" t="s">
        <v>1029</v>
      </c>
      <c r="G13" s="2">
        <v>0.80500000000000005</v>
      </c>
      <c r="H13" s="1">
        <v>0</v>
      </c>
      <c r="I13" s="1">
        <v>0</v>
      </c>
      <c r="J13" s="1">
        <v>0</v>
      </c>
      <c r="K13" s="1">
        <v>0</v>
      </c>
      <c r="L13" s="1">
        <v>64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42</v>
      </c>
      <c r="AS13" s="1">
        <v>44</v>
      </c>
      <c r="AT13" s="1">
        <v>69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2020</v>
      </c>
    </row>
    <row r="14" spans="1:54" x14ac:dyDescent="0.25">
      <c r="A14" s="1">
        <v>124</v>
      </c>
      <c r="B14" s="1" t="s">
        <v>11</v>
      </c>
      <c r="C14" s="1">
        <v>70938800</v>
      </c>
      <c r="D14" s="1" t="s">
        <v>1028</v>
      </c>
      <c r="E14" s="1" t="s">
        <v>1076</v>
      </c>
      <c r="F14" s="1" t="s">
        <v>1029</v>
      </c>
      <c r="G14" s="2">
        <v>0.88715277777777779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77</v>
      </c>
      <c r="X14" s="1">
        <v>0</v>
      </c>
      <c r="Y14" s="1">
        <v>70</v>
      </c>
      <c r="Z14" s="1">
        <v>0</v>
      </c>
      <c r="AA14" s="1">
        <v>141</v>
      </c>
      <c r="AB14" s="1">
        <v>71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76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161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2020</v>
      </c>
    </row>
    <row r="15" spans="1:54" x14ac:dyDescent="0.25">
      <c r="A15" s="1">
        <v>161</v>
      </c>
      <c r="B15" s="1" t="s">
        <v>12</v>
      </c>
      <c r="C15" s="1">
        <v>69010200</v>
      </c>
      <c r="D15" s="1" t="s">
        <v>1028</v>
      </c>
      <c r="E15" s="1" t="s">
        <v>1077</v>
      </c>
      <c r="F15" s="1" t="s">
        <v>1030</v>
      </c>
      <c r="G15" s="2">
        <v>0.9213483146067416</v>
      </c>
      <c r="H15" s="1">
        <v>0</v>
      </c>
      <c r="I15" s="1">
        <v>0</v>
      </c>
      <c r="J15" s="1">
        <v>0</v>
      </c>
      <c r="K15" s="1">
        <v>0</v>
      </c>
      <c r="L15" s="1">
        <v>40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 t="s">
        <v>1067</v>
      </c>
    </row>
    <row r="16" spans="1:54" x14ac:dyDescent="0.25">
      <c r="A16" s="1">
        <v>178</v>
      </c>
      <c r="B16" s="1" t="s">
        <v>13</v>
      </c>
      <c r="C16" s="1">
        <v>69250400</v>
      </c>
      <c r="D16" s="1" t="s">
        <v>1028</v>
      </c>
      <c r="E16" s="1" t="s">
        <v>1078</v>
      </c>
      <c r="F16" s="1" t="s">
        <v>1030</v>
      </c>
      <c r="G16" s="2">
        <v>0.84</v>
      </c>
      <c r="H16" s="1">
        <v>0</v>
      </c>
      <c r="I16" s="1">
        <v>14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 t="s">
        <v>1067</v>
      </c>
    </row>
    <row r="17" spans="1:54" x14ac:dyDescent="0.25">
      <c r="A17" s="1">
        <v>191</v>
      </c>
      <c r="B17" s="1" t="s">
        <v>14</v>
      </c>
      <c r="C17" s="1">
        <v>71497400</v>
      </c>
      <c r="D17" s="1" t="s">
        <v>1028</v>
      </c>
      <c r="E17" s="1" t="s">
        <v>1079</v>
      </c>
      <c r="F17" s="1" t="s">
        <v>1029</v>
      </c>
      <c r="G17" s="2">
        <v>0.86331938633193861</v>
      </c>
      <c r="H17" s="1">
        <v>0</v>
      </c>
      <c r="I17" s="1">
        <v>0</v>
      </c>
      <c r="J17" s="1">
        <v>0</v>
      </c>
      <c r="K17" s="1">
        <v>0</v>
      </c>
      <c r="L17" s="1">
        <v>130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44</v>
      </c>
      <c r="U17" s="1">
        <v>72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50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2020</v>
      </c>
    </row>
    <row r="18" spans="1:54" x14ac:dyDescent="0.25">
      <c r="A18" s="1">
        <v>199</v>
      </c>
      <c r="B18" s="1" t="s">
        <v>15</v>
      </c>
      <c r="C18" s="1">
        <v>69020100</v>
      </c>
      <c r="D18" s="1" t="s">
        <v>22</v>
      </c>
      <c r="E18" s="1" t="s">
        <v>1080</v>
      </c>
      <c r="F18" s="1" t="s">
        <v>1030</v>
      </c>
      <c r="G18" s="2">
        <v>0.90208333333333335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51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 t="s">
        <v>1067</v>
      </c>
    </row>
    <row r="19" spans="1:54" x14ac:dyDescent="0.25">
      <c r="A19" s="1">
        <v>200</v>
      </c>
      <c r="B19" s="1" t="s">
        <v>16</v>
      </c>
      <c r="C19" s="1">
        <v>69020100</v>
      </c>
      <c r="D19" s="1" t="s">
        <v>22</v>
      </c>
      <c r="E19" s="1" t="s">
        <v>1080</v>
      </c>
      <c r="F19" s="1" t="s">
        <v>1030</v>
      </c>
      <c r="G19" s="2">
        <v>0.93605683836589693</v>
      </c>
      <c r="H19" s="1">
        <v>0</v>
      </c>
      <c r="I19" s="1">
        <v>0</v>
      </c>
      <c r="J19" s="1">
        <v>0</v>
      </c>
      <c r="K19" s="1">
        <v>0</v>
      </c>
      <c r="L19" s="1">
        <v>50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60</v>
      </c>
      <c r="X19" s="1">
        <v>66</v>
      </c>
      <c r="Y19" s="1">
        <v>0</v>
      </c>
      <c r="Z19" s="1">
        <v>0</v>
      </c>
      <c r="AA19" s="1">
        <v>48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54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 t="s">
        <v>1067</v>
      </c>
    </row>
    <row r="20" spans="1:54" x14ac:dyDescent="0.25">
      <c r="A20" s="1">
        <v>211</v>
      </c>
      <c r="B20" s="1" t="s">
        <v>17</v>
      </c>
      <c r="C20" s="1">
        <v>69253600</v>
      </c>
      <c r="D20" s="1" t="s">
        <v>22</v>
      </c>
      <c r="E20" s="1" t="s">
        <v>1081</v>
      </c>
      <c r="F20" s="1" t="s">
        <v>1030</v>
      </c>
      <c r="G20" s="2">
        <v>0.81297709923664119</v>
      </c>
      <c r="H20" s="1">
        <v>0</v>
      </c>
      <c r="I20" s="1">
        <v>0</v>
      </c>
      <c r="J20" s="1">
        <v>0</v>
      </c>
      <c r="K20" s="1">
        <v>0</v>
      </c>
      <c r="L20" s="1">
        <v>13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41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35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 t="s">
        <v>1067</v>
      </c>
    </row>
    <row r="21" spans="1:54" x14ac:dyDescent="0.25">
      <c r="A21" s="1">
        <v>218</v>
      </c>
      <c r="B21" s="1" t="s">
        <v>18</v>
      </c>
      <c r="C21" s="1">
        <v>70954900</v>
      </c>
      <c r="D21" s="1" t="s">
        <v>22</v>
      </c>
      <c r="E21" s="1" t="s">
        <v>1082</v>
      </c>
      <c r="F21" s="1" t="s">
        <v>1029</v>
      </c>
      <c r="G21" s="2">
        <v>0.74222222222222223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50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 t="s">
        <v>1067</v>
      </c>
    </row>
    <row r="22" spans="1:54" x14ac:dyDescent="0.25">
      <c r="A22" s="1">
        <v>219</v>
      </c>
      <c r="B22" s="1" t="s">
        <v>19</v>
      </c>
      <c r="C22" s="1">
        <v>70954900</v>
      </c>
      <c r="D22" s="1" t="s">
        <v>22</v>
      </c>
      <c r="E22" s="1" t="s">
        <v>1082</v>
      </c>
      <c r="F22" s="1" t="s">
        <v>1029</v>
      </c>
      <c r="G22" s="2">
        <v>0.85644171779141109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69</v>
      </c>
      <c r="U22" s="1">
        <v>80</v>
      </c>
      <c r="V22" s="1">
        <v>0</v>
      </c>
      <c r="W22" s="1">
        <v>73</v>
      </c>
      <c r="X22" s="1">
        <v>71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59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 t="s">
        <v>1067</v>
      </c>
    </row>
    <row r="23" spans="1:54" x14ac:dyDescent="0.25">
      <c r="A23" s="1">
        <v>220</v>
      </c>
      <c r="B23" s="1" t="s">
        <v>20</v>
      </c>
      <c r="C23" s="1">
        <v>70954900</v>
      </c>
      <c r="D23" s="1" t="s">
        <v>22</v>
      </c>
      <c r="E23" s="1" t="s">
        <v>1082</v>
      </c>
      <c r="F23" s="1" t="s">
        <v>1029</v>
      </c>
      <c r="G23" s="2">
        <v>0.88235294117647056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128</v>
      </c>
      <c r="Z23" s="1">
        <v>78</v>
      </c>
      <c r="AA23" s="1">
        <v>135</v>
      </c>
      <c r="AB23" s="1">
        <v>69</v>
      </c>
      <c r="AC23" s="1">
        <v>0</v>
      </c>
      <c r="AD23" s="1">
        <v>0</v>
      </c>
      <c r="AE23" s="1">
        <v>122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 t="s">
        <v>1067</v>
      </c>
    </row>
    <row r="24" spans="1:54" x14ac:dyDescent="0.25">
      <c r="A24" s="1">
        <v>279</v>
      </c>
      <c r="B24" s="1" t="s">
        <v>21</v>
      </c>
      <c r="C24" s="1">
        <v>71102600</v>
      </c>
      <c r="D24" s="1" t="s">
        <v>22</v>
      </c>
      <c r="E24" s="1" t="s">
        <v>22</v>
      </c>
      <c r="F24" s="1" t="s">
        <v>1029</v>
      </c>
      <c r="G24" s="2">
        <v>0.89088863892013503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89</v>
      </c>
      <c r="P24" s="1">
        <v>0</v>
      </c>
      <c r="Q24" s="1">
        <v>0</v>
      </c>
      <c r="R24" s="1">
        <v>0</v>
      </c>
      <c r="S24" s="1">
        <v>87</v>
      </c>
      <c r="T24" s="1">
        <v>0</v>
      </c>
      <c r="U24" s="1">
        <v>173</v>
      </c>
      <c r="V24" s="1">
        <v>0</v>
      </c>
      <c r="W24" s="1">
        <v>180</v>
      </c>
      <c r="X24" s="1">
        <v>237</v>
      </c>
      <c r="Y24" s="1">
        <v>42</v>
      </c>
      <c r="Z24" s="1">
        <v>90</v>
      </c>
      <c r="AA24" s="1">
        <v>87</v>
      </c>
      <c r="AB24" s="1">
        <v>0</v>
      </c>
      <c r="AC24" s="1">
        <v>0</v>
      </c>
      <c r="AD24" s="1">
        <v>0</v>
      </c>
      <c r="AE24" s="1">
        <v>127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 t="s">
        <v>1067</v>
      </c>
    </row>
    <row r="25" spans="1:54" x14ac:dyDescent="0.25">
      <c r="A25" s="1">
        <v>280</v>
      </c>
      <c r="B25" s="1" t="s">
        <v>23</v>
      </c>
      <c r="C25" s="1">
        <v>71102600</v>
      </c>
      <c r="D25" s="1" t="s">
        <v>22</v>
      </c>
      <c r="E25" s="1" t="s">
        <v>22</v>
      </c>
      <c r="F25" s="1" t="s">
        <v>1029</v>
      </c>
      <c r="G25" s="2">
        <v>0.83905579399141628</v>
      </c>
      <c r="H25" s="1">
        <v>0</v>
      </c>
      <c r="I25" s="1">
        <v>352</v>
      </c>
      <c r="J25" s="1">
        <v>51</v>
      </c>
      <c r="K25" s="1">
        <v>0</v>
      </c>
      <c r="L25" s="1">
        <v>454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 t="s">
        <v>1067</v>
      </c>
    </row>
    <row r="26" spans="1:54" x14ac:dyDescent="0.25">
      <c r="A26" s="1">
        <v>283</v>
      </c>
      <c r="B26" s="1" t="s">
        <v>24</v>
      </c>
      <c r="C26" s="1">
        <v>71102600</v>
      </c>
      <c r="D26" s="1" t="s">
        <v>22</v>
      </c>
      <c r="E26" s="1" t="s">
        <v>22</v>
      </c>
      <c r="F26" s="1" t="s">
        <v>1029</v>
      </c>
      <c r="G26" s="2">
        <v>0.88593903638151428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24</v>
      </c>
      <c r="AL26" s="1">
        <v>135</v>
      </c>
      <c r="AM26" s="1">
        <v>58</v>
      </c>
      <c r="AN26" s="1">
        <v>0</v>
      </c>
      <c r="AO26" s="1">
        <v>71</v>
      </c>
      <c r="AP26" s="1">
        <v>69</v>
      </c>
      <c r="AQ26" s="1">
        <v>0</v>
      </c>
      <c r="AR26" s="1">
        <v>0</v>
      </c>
      <c r="AS26" s="1">
        <v>203</v>
      </c>
      <c r="AT26" s="1">
        <v>138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2020</v>
      </c>
    </row>
    <row r="27" spans="1:54" x14ac:dyDescent="0.25">
      <c r="A27" s="1">
        <v>286</v>
      </c>
      <c r="B27" s="1" t="s">
        <v>25</v>
      </c>
      <c r="C27" s="1">
        <v>71102600</v>
      </c>
      <c r="D27" s="1" t="s">
        <v>22</v>
      </c>
      <c r="E27" s="1" t="s">
        <v>22</v>
      </c>
      <c r="F27" s="1" t="s">
        <v>1029</v>
      </c>
      <c r="G27" s="2">
        <v>0.82393397524071532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50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45</v>
      </c>
      <c r="AJ27" s="1">
        <v>0</v>
      </c>
      <c r="AK27" s="1">
        <v>0</v>
      </c>
      <c r="AL27" s="1">
        <v>102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65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2021</v>
      </c>
    </row>
    <row r="28" spans="1:54" x14ac:dyDescent="0.25">
      <c r="A28" s="1">
        <v>367</v>
      </c>
      <c r="B28" s="1" t="s">
        <v>26</v>
      </c>
      <c r="C28" s="1">
        <v>69020400</v>
      </c>
      <c r="D28" s="1" t="s">
        <v>22</v>
      </c>
      <c r="E28" s="1" t="s">
        <v>1083</v>
      </c>
      <c r="F28" s="1" t="s">
        <v>1030</v>
      </c>
      <c r="G28" s="2">
        <v>0.77994791666666663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111</v>
      </c>
      <c r="X28" s="1">
        <v>101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 t="s">
        <v>1067</v>
      </c>
    </row>
    <row r="29" spans="1:54" x14ac:dyDescent="0.25">
      <c r="A29" s="1">
        <v>372</v>
      </c>
      <c r="B29" s="1" t="s">
        <v>27</v>
      </c>
      <c r="C29" s="1">
        <v>69020500</v>
      </c>
      <c r="D29" s="1" t="s">
        <v>22</v>
      </c>
      <c r="E29" s="1" t="s">
        <v>1084</v>
      </c>
      <c r="F29" s="1" t="s">
        <v>1030</v>
      </c>
      <c r="G29" s="2">
        <v>0.91212121212121211</v>
      </c>
      <c r="H29" s="1">
        <v>0</v>
      </c>
      <c r="I29" s="1">
        <v>0</v>
      </c>
      <c r="J29" s="1">
        <v>0</v>
      </c>
      <c r="K29" s="1">
        <v>0</v>
      </c>
      <c r="L29" s="1">
        <v>48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70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34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 t="s">
        <v>1067</v>
      </c>
    </row>
    <row r="30" spans="1:54" x14ac:dyDescent="0.25">
      <c r="A30" s="1">
        <v>379</v>
      </c>
      <c r="B30" s="1" t="s">
        <v>28</v>
      </c>
      <c r="C30" s="1">
        <v>62000810</v>
      </c>
      <c r="D30" s="1" t="s">
        <v>1023</v>
      </c>
      <c r="E30" s="1" t="s">
        <v>1085</v>
      </c>
      <c r="F30" s="1" t="s">
        <v>1033</v>
      </c>
      <c r="G30" s="2">
        <v>0.89343065693430657</v>
      </c>
      <c r="H30" s="1">
        <v>0</v>
      </c>
      <c r="I30" s="1">
        <v>0</v>
      </c>
      <c r="J30" s="1">
        <v>0</v>
      </c>
      <c r="K30" s="1">
        <v>0</v>
      </c>
      <c r="L30" s="1">
        <v>38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83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2021</v>
      </c>
    </row>
    <row r="31" spans="1:54" x14ac:dyDescent="0.25">
      <c r="A31" s="1">
        <v>384</v>
      </c>
      <c r="B31" s="1" t="s">
        <v>29</v>
      </c>
      <c r="C31" s="1">
        <v>62000810</v>
      </c>
      <c r="D31" s="1" t="s">
        <v>1023</v>
      </c>
      <c r="E31" s="1" t="s">
        <v>1086</v>
      </c>
      <c r="F31" s="1" t="s">
        <v>1033</v>
      </c>
      <c r="G31" s="2">
        <v>0.91106719367588929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45</v>
      </c>
      <c r="AA31" s="1">
        <v>59</v>
      </c>
      <c r="AB31" s="1">
        <v>62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2021</v>
      </c>
    </row>
    <row r="32" spans="1:54" x14ac:dyDescent="0.25">
      <c r="A32" s="1">
        <v>396</v>
      </c>
      <c r="B32" s="1" t="s">
        <v>30</v>
      </c>
      <c r="C32" s="1">
        <v>62000810</v>
      </c>
      <c r="D32" s="1" t="s">
        <v>1023</v>
      </c>
      <c r="E32" s="1" t="s">
        <v>1087</v>
      </c>
      <c r="F32" s="1" t="s">
        <v>1033</v>
      </c>
      <c r="G32" s="2">
        <v>0.92923076923076919</v>
      </c>
      <c r="H32" s="1">
        <v>0</v>
      </c>
      <c r="I32" s="1">
        <v>103</v>
      </c>
      <c r="J32" s="1">
        <v>0</v>
      </c>
      <c r="K32" s="1">
        <v>0</v>
      </c>
      <c r="L32" s="1">
        <v>133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78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 t="s">
        <v>1067</v>
      </c>
    </row>
    <row r="33" spans="1:54" x14ac:dyDescent="0.25">
      <c r="A33" s="1">
        <v>397</v>
      </c>
      <c r="B33" s="1" t="s">
        <v>31</v>
      </c>
      <c r="C33" s="1">
        <v>62000810</v>
      </c>
      <c r="D33" s="1" t="s">
        <v>1023</v>
      </c>
      <c r="E33" s="1" t="s">
        <v>1087</v>
      </c>
      <c r="F33" s="1" t="s">
        <v>1033</v>
      </c>
      <c r="G33" s="8">
        <v>0.84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24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 t="s">
        <v>1067</v>
      </c>
    </row>
    <row r="34" spans="1:54" x14ac:dyDescent="0.25">
      <c r="A34" s="1">
        <v>399</v>
      </c>
      <c r="B34" s="1" t="s">
        <v>32</v>
      </c>
      <c r="C34" s="1">
        <v>62000810</v>
      </c>
      <c r="D34" s="1" t="s">
        <v>1023</v>
      </c>
      <c r="E34" s="1" t="s">
        <v>1087</v>
      </c>
      <c r="F34" s="1" t="s">
        <v>1033</v>
      </c>
      <c r="G34" s="2">
        <v>0.93023255813953487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66</v>
      </c>
      <c r="P34" s="1">
        <v>0</v>
      </c>
      <c r="Q34" s="1">
        <v>0</v>
      </c>
      <c r="R34" s="1">
        <v>37</v>
      </c>
      <c r="S34" s="1">
        <v>0</v>
      </c>
      <c r="T34" s="1">
        <v>72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60</v>
      </c>
      <c r="AQ34" s="1">
        <v>0</v>
      </c>
      <c r="AR34" s="1">
        <v>0</v>
      </c>
      <c r="AS34" s="1">
        <v>69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2021</v>
      </c>
    </row>
    <row r="35" spans="1:54" x14ac:dyDescent="0.25">
      <c r="A35" s="1">
        <v>420</v>
      </c>
      <c r="B35" s="1" t="s">
        <v>33</v>
      </c>
      <c r="C35" s="1">
        <v>62000810</v>
      </c>
      <c r="D35" s="1" t="s">
        <v>1023</v>
      </c>
      <c r="E35" s="1" t="s">
        <v>1087</v>
      </c>
      <c r="F35" s="1" t="s">
        <v>1033</v>
      </c>
      <c r="G35" s="2">
        <v>0.90291262135922334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43</v>
      </c>
      <c r="X35" s="1">
        <v>0</v>
      </c>
      <c r="Y35" s="1">
        <v>0</v>
      </c>
      <c r="Z35" s="1">
        <v>0</v>
      </c>
      <c r="AA35" s="1">
        <v>0</v>
      </c>
      <c r="AB35" s="1">
        <v>52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30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 t="s">
        <v>1067</v>
      </c>
    </row>
    <row r="36" spans="1:54" x14ac:dyDescent="0.25">
      <c r="A36" s="1">
        <v>430</v>
      </c>
      <c r="B36" s="1" t="s">
        <v>34</v>
      </c>
      <c r="C36" s="1">
        <v>65075569</v>
      </c>
      <c r="D36" s="1" t="s">
        <v>1023</v>
      </c>
      <c r="E36" s="1" t="s">
        <v>1087</v>
      </c>
      <c r="F36" s="1" t="s">
        <v>1031</v>
      </c>
      <c r="G36" s="2">
        <v>0.8817567567567568</v>
      </c>
      <c r="H36" s="1">
        <v>0</v>
      </c>
      <c r="I36" s="1">
        <v>0</v>
      </c>
      <c r="J36" s="1">
        <v>0</v>
      </c>
      <c r="K36" s="1">
        <v>0</v>
      </c>
      <c r="L36" s="1">
        <v>49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48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 t="s">
        <v>1067</v>
      </c>
    </row>
    <row r="37" spans="1:54" x14ac:dyDescent="0.25">
      <c r="A37" s="1">
        <v>437</v>
      </c>
      <c r="B37" s="1" t="s">
        <v>35</v>
      </c>
      <c r="C37" s="1">
        <v>72492000</v>
      </c>
      <c r="D37" s="1" t="s">
        <v>1023</v>
      </c>
      <c r="E37" s="1" t="s">
        <v>1087</v>
      </c>
      <c r="F37" s="1" t="s">
        <v>1031</v>
      </c>
      <c r="G37" s="2">
        <v>0.81996726677577736</v>
      </c>
      <c r="H37" s="1">
        <v>0</v>
      </c>
      <c r="I37" s="1">
        <v>0</v>
      </c>
      <c r="J37" s="1">
        <v>0</v>
      </c>
      <c r="K37" s="1">
        <v>0</v>
      </c>
      <c r="L37" s="1">
        <v>91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87</v>
      </c>
      <c r="V37" s="1">
        <v>0</v>
      </c>
      <c r="W37" s="1">
        <v>0</v>
      </c>
      <c r="X37" s="1">
        <v>85</v>
      </c>
      <c r="Y37" s="1">
        <v>0</v>
      </c>
      <c r="Z37" s="1">
        <v>90</v>
      </c>
      <c r="AA37" s="1">
        <v>89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 t="s">
        <v>1067</v>
      </c>
    </row>
    <row r="38" spans="1:54" x14ac:dyDescent="0.25">
      <c r="A38" s="1">
        <v>438</v>
      </c>
      <c r="B38" s="1" t="s">
        <v>36</v>
      </c>
      <c r="C38" s="1">
        <v>62000810</v>
      </c>
      <c r="D38" s="1" t="s">
        <v>1023</v>
      </c>
      <c r="E38" s="1" t="s">
        <v>1088</v>
      </c>
      <c r="F38" s="1" t="s">
        <v>1033</v>
      </c>
      <c r="G38" s="2">
        <v>0.94103194103194099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54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37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39</v>
      </c>
      <c r="AZ38" s="1">
        <v>0</v>
      </c>
      <c r="BA38" s="1">
        <v>0</v>
      </c>
      <c r="BB38" s="1" t="s">
        <v>1067</v>
      </c>
    </row>
    <row r="39" spans="1:54" x14ac:dyDescent="0.25">
      <c r="A39" s="1">
        <v>440</v>
      </c>
      <c r="B39" s="1" t="s">
        <v>37</v>
      </c>
      <c r="C39" s="1">
        <v>65112296</v>
      </c>
      <c r="D39" s="1" t="s">
        <v>1023</v>
      </c>
      <c r="E39" s="1" t="s">
        <v>1088</v>
      </c>
      <c r="F39" s="1" t="s">
        <v>1031</v>
      </c>
      <c r="G39" s="2">
        <v>0.90488431876606679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40</v>
      </c>
      <c r="S39" s="1">
        <v>0</v>
      </c>
      <c r="T39" s="1">
        <v>0</v>
      </c>
      <c r="U39" s="1">
        <v>0</v>
      </c>
      <c r="V39" s="1">
        <v>0</v>
      </c>
      <c r="W39" s="1">
        <v>46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 t="s">
        <v>1067</v>
      </c>
    </row>
    <row r="40" spans="1:54" x14ac:dyDescent="0.25">
      <c r="A40" s="1">
        <v>441</v>
      </c>
      <c r="B40" s="1" t="s">
        <v>38</v>
      </c>
      <c r="C40" s="1">
        <v>62000810</v>
      </c>
      <c r="D40" s="1" t="s">
        <v>1023</v>
      </c>
      <c r="E40" s="1" t="s">
        <v>1089</v>
      </c>
      <c r="F40" s="1" t="s">
        <v>1033</v>
      </c>
      <c r="G40" s="2">
        <v>0.94117647058823528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16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11</v>
      </c>
      <c r="AY40" s="1">
        <v>0</v>
      </c>
      <c r="AZ40" s="1">
        <v>0</v>
      </c>
      <c r="BA40" s="1">
        <v>0</v>
      </c>
      <c r="BB40" s="1" t="s">
        <v>1070</v>
      </c>
    </row>
    <row r="41" spans="1:54" x14ac:dyDescent="0.25">
      <c r="A41" s="1">
        <v>449</v>
      </c>
      <c r="B41" s="1" t="s">
        <v>39</v>
      </c>
      <c r="C41" s="1">
        <v>61999330</v>
      </c>
      <c r="D41" s="1" t="s">
        <v>1023</v>
      </c>
      <c r="E41" s="1" t="s">
        <v>1090</v>
      </c>
      <c r="F41" s="1" t="s">
        <v>1033</v>
      </c>
      <c r="G41" s="2">
        <v>0.95297805642633227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17</v>
      </c>
      <c r="S41" s="1">
        <v>0</v>
      </c>
      <c r="T41" s="1">
        <v>59</v>
      </c>
      <c r="U41" s="1">
        <v>60</v>
      </c>
      <c r="V41" s="1">
        <v>0</v>
      </c>
      <c r="W41" s="1">
        <v>62</v>
      </c>
      <c r="X41" s="1">
        <v>58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39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 t="s">
        <v>1067</v>
      </c>
    </row>
    <row r="42" spans="1:54" x14ac:dyDescent="0.25">
      <c r="A42" s="1">
        <v>486</v>
      </c>
      <c r="B42" s="1" t="s">
        <v>40</v>
      </c>
      <c r="C42" s="1">
        <v>61999330</v>
      </c>
      <c r="D42" s="1" t="s">
        <v>1023</v>
      </c>
      <c r="E42" s="1" t="s">
        <v>1091</v>
      </c>
      <c r="F42" s="1" t="s">
        <v>1033</v>
      </c>
      <c r="G42" s="2">
        <v>0.91154791154791159</v>
      </c>
      <c r="H42" s="1">
        <v>0</v>
      </c>
      <c r="I42" s="1">
        <v>0</v>
      </c>
      <c r="J42" s="1">
        <v>0</v>
      </c>
      <c r="K42" s="1">
        <v>0</v>
      </c>
      <c r="L42" s="1">
        <v>25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64</v>
      </c>
      <c r="X42" s="1">
        <v>51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 t="s">
        <v>1067</v>
      </c>
    </row>
    <row r="43" spans="1:54" x14ac:dyDescent="0.25">
      <c r="A43" s="1">
        <v>518</v>
      </c>
      <c r="B43" s="1" t="s">
        <v>41</v>
      </c>
      <c r="C43" s="1">
        <v>70892100</v>
      </c>
      <c r="D43" s="1" t="s">
        <v>47</v>
      </c>
      <c r="E43" s="1" t="s">
        <v>1092</v>
      </c>
      <c r="F43" s="1" t="s">
        <v>1029</v>
      </c>
      <c r="G43" s="2">
        <v>0.94102564102564101</v>
      </c>
      <c r="H43" s="1">
        <v>0</v>
      </c>
      <c r="I43" s="1">
        <v>0</v>
      </c>
      <c r="J43" s="1">
        <v>0</v>
      </c>
      <c r="K43" s="1">
        <v>0</v>
      </c>
      <c r="L43" s="1">
        <v>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114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 t="s">
        <v>1069</v>
      </c>
    </row>
    <row r="44" spans="1:54" x14ac:dyDescent="0.25">
      <c r="A44" s="1">
        <v>530</v>
      </c>
      <c r="B44" s="1" t="s">
        <v>42</v>
      </c>
      <c r="C44" s="1">
        <v>70892100</v>
      </c>
      <c r="D44" s="1" t="s">
        <v>47</v>
      </c>
      <c r="E44" s="1" t="s">
        <v>1092</v>
      </c>
      <c r="F44" s="1" t="s">
        <v>1029</v>
      </c>
      <c r="G44" s="2">
        <v>0.88983050847457623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49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 t="s">
        <v>1069</v>
      </c>
    </row>
    <row r="45" spans="1:54" x14ac:dyDescent="0.25">
      <c r="A45" s="1">
        <v>574</v>
      </c>
      <c r="B45" s="1" t="s">
        <v>43</v>
      </c>
      <c r="C45" s="1">
        <v>80230500</v>
      </c>
      <c r="D45" s="1" t="s">
        <v>47</v>
      </c>
      <c r="E45" s="1" t="s">
        <v>1092</v>
      </c>
      <c r="F45" s="1" t="s">
        <v>1031</v>
      </c>
      <c r="G45" s="2">
        <v>0.89740082079343364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79</v>
      </c>
      <c r="V45" s="1">
        <v>0</v>
      </c>
      <c r="W45" s="1">
        <v>150</v>
      </c>
      <c r="X45" s="1">
        <v>74</v>
      </c>
      <c r="Y45" s="1">
        <v>79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2021</v>
      </c>
    </row>
    <row r="46" spans="1:54" x14ac:dyDescent="0.25">
      <c r="A46" s="1">
        <v>575</v>
      </c>
      <c r="B46" s="1" t="s">
        <v>44</v>
      </c>
      <c r="C46" s="1">
        <v>65082584</v>
      </c>
      <c r="D46" s="1" t="s">
        <v>47</v>
      </c>
      <c r="E46" s="1" t="s">
        <v>1092</v>
      </c>
      <c r="F46" s="1" t="s">
        <v>1031</v>
      </c>
      <c r="G46" s="2">
        <v>0.90261627906976749</v>
      </c>
      <c r="H46" s="1">
        <v>0</v>
      </c>
      <c r="I46" s="1">
        <v>85</v>
      </c>
      <c r="J46" s="1">
        <v>0</v>
      </c>
      <c r="K46" s="1">
        <v>0</v>
      </c>
      <c r="L46" s="1">
        <v>84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74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77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 t="s">
        <v>1067</v>
      </c>
    </row>
    <row r="47" spans="1:54" x14ac:dyDescent="0.25">
      <c r="A47" s="1">
        <v>578</v>
      </c>
      <c r="B47" s="1" t="s">
        <v>45</v>
      </c>
      <c r="C47" s="1">
        <v>70892100</v>
      </c>
      <c r="D47" s="1" t="s">
        <v>47</v>
      </c>
      <c r="E47" s="1" t="s">
        <v>1092</v>
      </c>
      <c r="F47" s="1" t="s">
        <v>1029</v>
      </c>
      <c r="G47" s="2">
        <v>0.92376681614349776</v>
      </c>
      <c r="H47" s="1">
        <v>0</v>
      </c>
      <c r="I47" s="1">
        <v>0</v>
      </c>
      <c r="J47" s="1">
        <v>0</v>
      </c>
      <c r="K47" s="1">
        <v>0</v>
      </c>
      <c r="L47" s="1">
        <v>25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30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33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 t="s">
        <v>1069</v>
      </c>
    </row>
    <row r="48" spans="1:54" x14ac:dyDescent="0.25">
      <c r="A48" s="1">
        <v>609</v>
      </c>
      <c r="B48" s="1" t="s">
        <v>46</v>
      </c>
      <c r="C48" s="1">
        <v>61999320</v>
      </c>
      <c r="D48" s="1" t="s">
        <v>47</v>
      </c>
      <c r="E48" s="1" t="s">
        <v>47</v>
      </c>
      <c r="F48" s="1" t="s">
        <v>1033</v>
      </c>
      <c r="G48" s="2">
        <v>0.9420689655172414</v>
      </c>
      <c r="H48" s="1">
        <v>0</v>
      </c>
      <c r="I48" s="1">
        <v>179</v>
      </c>
      <c r="J48" s="1">
        <v>0</v>
      </c>
      <c r="K48" s="1">
        <v>0</v>
      </c>
      <c r="L48" s="1">
        <v>130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41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 t="s">
        <v>1067</v>
      </c>
    </row>
    <row r="49" spans="1:54" x14ac:dyDescent="0.25">
      <c r="A49" s="1">
        <v>610</v>
      </c>
      <c r="B49" s="1" t="s">
        <v>48</v>
      </c>
      <c r="C49" s="1">
        <v>61999320</v>
      </c>
      <c r="D49" s="1" t="s">
        <v>47</v>
      </c>
      <c r="E49" s="1" t="s">
        <v>47</v>
      </c>
      <c r="F49" s="1" t="s">
        <v>1033</v>
      </c>
      <c r="G49" s="2">
        <v>0.94409937888198758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118</v>
      </c>
      <c r="V49" s="1">
        <v>0</v>
      </c>
      <c r="W49" s="1">
        <v>82</v>
      </c>
      <c r="X49" s="1">
        <v>19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 t="s">
        <v>1067</v>
      </c>
    </row>
    <row r="50" spans="1:54" x14ac:dyDescent="0.25">
      <c r="A50" s="1">
        <v>611</v>
      </c>
      <c r="B50" s="1" t="s">
        <v>49</v>
      </c>
      <c r="C50" s="1">
        <v>61999320</v>
      </c>
      <c r="D50" s="1" t="s">
        <v>47</v>
      </c>
      <c r="E50" s="1" t="s">
        <v>47</v>
      </c>
      <c r="F50" s="1" t="s">
        <v>1033</v>
      </c>
      <c r="G50" s="2">
        <v>0.94979079497907948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52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2021</v>
      </c>
    </row>
    <row r="51" spans="1:54" x14ac:dyDescent="0.25">
      <c r="A51" s="1">
        <v>629</v>
      </c>
      <c r="B51" s="1" t="s">
        <v>50</v>
      </c>
      <c r="C51" s="1">
        <v>61999320</v>
      </c>
      <c r="D51" s="1" t="s">
        <v>47</v>
      </c>
      <c r="E51" s="1" t="s">
        <v>47</v>
      </c>
      <c r="F51" s="1" t="s">
        <v>1033</v>
      </c>
      <c r="G51" s="2">
        <v>0.94827586206896552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85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2021</v>
      </c>
    </row>
    <row r="52" spans="1:54" x14ac:dyDescent="0.25">
      <c r="A52" s="1">
        <v>646</v>
      </c>
      <c r="B52" s="1" t="s">
        <v>51</v>
      </c>
      <c r="C52" s="1">
        <v>65149123</v>
      </c>
      <c r="D52" s="1" t="s">
        <v>47</v>
      </c>
      <c r="E52" s="1" t="s">
        <v>47</v>
      </c>
      <c r="F52" s="1" t="s">
        <v>1031</v>
      </c>
      <c r="G52" s="2">
        <v>0.92022263450834885</v>
      </c>
      <c r="H52" s="1">
        <v>0</v>
      </c>
      <c r="I52" s="1">
        <v>0</v>
      </c>
      <c r="J52" s="1">
        <v>0</v>
      </c>
      <c r="K52" s="1">
        <v>0</v>
      </c>
      <c r="L52" s="1">
        <v>73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 t="s">
        <v>1067</v>
      </c>
    </row>
    <row r="53" spans="1:54" x14ac:dyDescent="0.25">
      <c r="A53" s="1">
        <v>656</v>
      </c>
      <c r="B53" s="1" t="s">
        <v>52</v>
      </c>
      <c r="C53" s="1">
        <v>61999320</v>
      </c>
      <c r="D53" s="1" t="s">
        <v>47</v>
      </c>
      <c r="E53" s="1" t="s">
        <v>1093</v>
      </c>
      <c r="F53" s="1" t="s">
        <v>1033</v>
      </c>
      <c r="G53" s="2">
        <v>0.96511627906976749</v>
      </c>
      <c r="H53" s="1">
        <v>0</v>
      </c>
      <c r="I53" s="1">
        <v>0</v>
      </c>
      <c r="J53" s="1">
        <v>0</v>
      </c>
      <c r="K53" s="1">
        <v>0</v>
      </c>
      <c r="L53" s="1">
        <v>26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46</v>
      </c>
      <c r="Y53" s="1">
        <v>35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2021</v>
      </c>
    </row>
    <row r="54" spans="1:54" x14ac:dyDescent="0.25">
      <c r="A54" s="1">
        <v>665</v>
      </c>
      <c r="B54" s="1" t="s">
        <v>53</v>
      </c>
      <c r="C54" s="1">
        <v>69040500</v>
      </c>
      <c r="D54" s="1" t="s">
        <v>47</v>
      </c>
      <c r="E54" s="1" t="s">
        <v>1094</v>
      </c>
      <c r="F54" s="1" t="s">
        <v>1030</v>
      </c>
      <c r="G54" s="2">
        <v>0.93243243243243246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39</v>
      </c>
      <c r="V54" s="1">
        <v>0</v>
      </c>
      <c r="W54" s="1">
        <v>89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20</v>
      </c>
      <c r="AQ54" s="1">
        <v>0</v>
      </c>
      <c r="AR54" s="1">
        <v>0</v>
      </c>
      <c r="AS54" s="1">
        <v>41</v>
      </c>
      <c r="AT54" s="1">
        <v>0</v>
      </c>
      <c r="AU54" s="1">
        <v>0</v>
      </c>
      <c r="AV54" s="1">
        <v>0</v>
      </c>
      <c r="AW54" s="1">
        <v>0</v>
      </c>
      <c r="AX54" s="1">
        <v>23</v>
      </c>
      <c r="AY54" s="1">
        <v>0</v>
      </c>
      <c r="AZ54" s="1">
        <v>0</v>
      </c>
      <c r="BA54" s="1">
        <v>0</v>
      </c>
      <c r="BB54" s="1">
        <v>2021</v>
      </c>
    </row>
    <row r="55" spans="1:54" x14ac:dyDescent="0.25">
      <c r="A55" s="1">
        <v>705</v>
      </c>
      <c r="B55" s="1" t="s">
        <v>54</v>
      </c>
      <c r="C55" s="1">
        <v>69040700</v>
      </c>
      <c r="D55" s="1" t="s">
        <v>47</v>
      </c>
      <c r="E55" s="1" t="s">
        <v>1095</v>
      </c>
      <c r="F55" s="1" t="s">
        <v>1030</v>
      </c>
      <c r="G55" s="2">
        <v>0.94784995425434582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72</v>
      </c>
      <c r="P55" s="1">
        <v>0</v>
      </c>
      <c r="Q55" s="1">
        <v>0</v>
      </c>
      <c r="R55" s="1">
        <v>0</v>
      </c>
      <c r="S55" s="1">
        <v>0</v>
      </c>
      <c r="T55" s="1">
        <v>74</v>
      </c>
      <c r="U55" s="1">
        <v>82</v>
      </c>
      <c r="V55" s="1">
        <v>0</v>
      </c>
      <c r="W55" s="1">
        <v>69</v>
      </c>
      <c r="X55" s="1">
        <v>80</v>
      </c>
      <c r="Y55" s="1">
        <v>74</v>
      </c>
      <c r="Z55" s="1">
        <v>0</v>
      </c>
      <c r="AA55" s="1">
        <v>0</v>
      </c>
      <c r="AB55" s="1">
        <v>0</v>
      </c>
      <c r="AC55" s="1">
        <v>0</v>
      </c>
      <c r="AD55" s="1">
        <v>67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2020</v>
      </c>
    </row>
    <row r="56" spans="1:54" x14ac:dyDescent="0.25">
      <c r="A56" s="1">
        <v>768</v>
      </c>
      <c r="B56" s="1" t="s">
        <v>55</v>
      </c>
      <c r="C56" s="1">
        <v>65089002</v>
      </c>
      <c r="D56" s="1" t="s">
        <v>47</v>
      </c>
      <c r="E56" s="1" t="s">
        <v>1095</v>
      </c>
      <c r="F56" s="1" t="s">
        <v>1031</v>
      </c>
      <c r="G56" s="2">
        <v>0.95995550611790881</v>
      </c>
      <c r="H56" s="1">
        <v>0</v>
      </c>
      <c r="I56" s="1">
        <v>0</v>
      </c>
      <c r="J56" s="1">
        <v>0</v>
      </c>
      <c r="K56" s="1">
        <v>0</v>
      </c>
      <c r="L56" s="1">
        <v>126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89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176</v>
      </c>
      <c r="AT56" s="1">
        <v>60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 t="s">
        <v>1067</v>
      </c>
    </row>
    <row r="57" spans="1:54" x14ac:dyDescent="0.25">
      <c r="A57" s="1">
        <v>772</v>
      </c>
      <c r="B57" s="1" t="s">
        <v>56</v>
      </c>
      <c r="C57" s="1">
        <v>65044735</v>
      </c>
      <c r="D57" s="1" t="s">
        <v>47</v>
      </c>
      <c r="E57" s="1" t="s">
        <v>1095</v>
      </c>
      <c r="F57" s="1" t="s">
        <v>1032</v>
      </c>
      <c r="G57" s="2">
        <v>0.95218295218295224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171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100</v>
      </c>
      <c r="AY57" s="1">
        <v>0</v>
      </c>
      <c r="AZ57" s="1">
        <v>0</v>
      </c>
      <c r="BA57" s="1">
        <v>0</v>
      </c>
      <c r="BB57" s="1" t="s">
        <v>1067</v>
      </c>
    </row>
    <row r="58" spans="1:54" x14ac:dyDescent="0.25">
      <c r="A58" s="1">
        <v>802</v>
      </c>
      <c r="B58" s="1" t="s">
        <v>57</v>
      </c>
      <c r="C58" s="1">
        <v>69040800</v>
      </c>
      <c r="D58" s="1" t="s">
        <v>47</v>
      </c>
      <c r="E58" s="1" t="s">
        <v>1096</v>
      </c>
      <c r="F58" s="1" t="s">
        <v>1030</v>
      </c>
      <c r="G58" s="2">
        <v>0.97644539614561032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103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79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 t="s">
        <v>1071</v>
      </c>
    </row>
    <row r="59" spans="1:54" x14ac:dyDescent="0.25">
      <c r="A59" s="1">
        <v>845</v>
      </c>
      <c r="B59" s="1" t="s">
        <v>58</v>
      </c>
      <c r="C59" s="1">
        <v>69041100</v>
      </c>
      <c r="D59" s="1" t="s">
        <v>47</v>
      </c>
      <c r="E59" s="1" t="s">
        <v>1097</v>
      </c>
      <c r="F59" s="1" t="s">
        <v>1030</v>
      </c>
      <c r="G59" s="2">
        <v>0.93859649122807021</v>
      </c>
      <c r="H59" s="1">
        <v>0</v>
      </c>
      <c r="I59" s="1">
        <v>0</v>
      </c>
      <c r="J59" s="1">
        <v>0</v>
      </c>
      <c r="K59" s="1">
        <v>0</v>
      </c>
      <c r="L59" s="1">
        <v>33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17</v>
      </c>
      <c r="AY59" s="1">
        <v>0</v>
      </c>
      <c r="AZ59" s="1">
        <v>0</v>
      </c>
      <c r="BA59" s="1">
        <v>0</v>
      </c>
      <c r="BB59" s="1">
        <v>2021</v>
      </c>
    </row>
    <row r="60" spans="1:54" x14ac:dyDescent="0.25">
      <c r="A60" s="1">
        <v>968</v>
      </c>
      <c r="B60" s="1" t="s">
        <v>59</v>
      </c>
      <c r="C60" s="1">
        <v>69041200</v>
      </c>
      <c r="D60" s="1" t="s">
        <v>47</v>
      </c>
      <c r="E60" s="1" t="s">
        <v>1098</v>
      </c>
      <c r="F60" s="1" t="s">
        <v>1030</v>
      </c>
      <c r="G60" s="2">
        <v>0.95208655332302938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67</v>
      </c>
      <c r="U60" s="1">
        <v>0</v>
      </c>
      <c r="V60" s="1">
        <v>0</v>
      </c>
      <c r="W60" s="1">
        <v>94</v>
      </c>
      <c r="X60" s="1">
        <v>62</v>
      </c>
      <c r="Y60" s="1">
        <v>0</v>
      </c>
      <c r="Z60" s="1">
        <v>54</v>
      </c>
      <c r="AA60" s="1">
        <v>56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 t="s">
        <v>1067</v>
      </c>
    </row>
    <row r="61" spans="1:54" x14ac:dyDescent="0.25">
      <c r="A61" s="1">
        <v>988</v>
      </c>
      <c r="B61" s="1" t="s">
        <v>60</v>
      </c>
      <c r="C61" s="1">
        <v>65135155</v>
      </c>
      <c r="D61" s="1" t="s">
        <v>47</v>
      </c>
      <c r="E61" s="1" t="s">
        <v>1098</v>
      </c>
      <c r="F61" s="1" t="s">
        <v>1031</v>
      </c>
      <c r="G61" s="2">
        <v>0.95169082125603865</v>
      </c>
      <c r="H61" s="1">
        <v>0</v>
      </c>
      <c r="I61" s="1">
        <v>23</v>
      </c>
      <c r="J61" s="1">
        <v>0</v>
      </c>
      <c r="K61" s="1">
        <v>0</v>
      </c>
      <c r="L61" s="1">
        <v>49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29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 t="s">
        <v>1067</v>
      </c>
    </row>
    <row r="62" spans="1:54" x14ac:dyDescent="0.25">
      <c r="A62" s="1">
        <v>1013</v>
      </c>
      <c r="B62" s="1" t="s">
        <v>61</v>
      </c>
      <c r="C62" s="1">
        <v>69041400</v>
      </c>
      <c r="D62" s="1" t="s">
        <v>47</v>
      </c>
      <c r="E62" s="1" t="s">
        <v>1099</v>
      </c>
      <c r="F62" s="1" t="s">
        <v>1030</v>
      </c>
      <c r="G62" s="2">
        <v>0.93767705382436262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63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57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 t="s">
        <v>1067</v>
      </c>
    </row>
    <row r="63" spans="1:54" x14ac:dyDescent="0.25">
      <c r="A63" s="1">
        <v>1048</v>
      </c>
      <c r="B63" s="1" t="s">
        <v>62</v>
      </c>
      <c r="C63" s="1">
        <v>69041500</v>
      </c>
      <c r="D63" s="1" t="s">
        <v>47</v>
      </c>
      <c r="E63" s="1" t="s">
        <v>1100</v>
      </c>
      <c r="F63" s="1" t="s">
        <v>1030</v>
      </c>
      <c r="G63" s="2">
        <v>0.92463235294117652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49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 t="s">
        <v>1067</v>
      </c>
    </row>
    <row r="64" spans="1:54" x14ac:dyDescent="0.25">
      <c r="A64" s="1">
        <v>1121</v>
      </c>
      <c r="B64" s="1" t="s">
        <v>63</v>
      </c>
      <c r="C64" s="1">
        <v>69050100</v>
      </c>
      <c r="D64" s="1" t="s">
        <v>99</v>
      </c>
      <c r="E64" s="1" t="s">
        <v>1101</v>
      </c>
      <c r="F64" s="1" t="s">
        <v>1030</v>
      </c>
      <c r="G64" s="2">
        <v>0.9726315789473684</v>
      </c>
      <c r="H64" s="1">
        <v>0</v>
      </c>
      <c r="I64" s="1">
        <v>0</v>
      </c>
      <c r="J64" s="1">
        <v>0</v>
      </c>
      <c r="K64" s="1">
        <v>0</v>
      </c>
      <c r="L64" s="1">
        <v>36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48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14</v>
      </c>
      <c r="AH64" s="1">
        <v>0</v>
      </c>
      <c r="AI64" s="1">
        <v>0</v>
      </c>
      <c r="AJ64" s="1">
        <v>0</v>
      </c>
      <c r="AK64" s="1">
        <v>0</v>
      </c>
      <c r="AL64" s="1">
        <v>50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 t="s">
        <v>1067</v>
      </c>
    </row>
    <row r="65" spans="1:54" x14ac:dyDescent="0.25">
      <c r="A65" s="1">
        <v>1148</v>
      </c>
      <c r="B65" s="1" t="s">
        <v>64</v>
      </c>
      <c r="C65" s="1">
        <v>69050500</v>
      </c>
      <c r="D65" s="1" t="s">
        <v>99</v>
      </c>
      <c r="E65" s="1" t="s">
        <v>1102</v>
      </c>
      <c r="F65" s="1" t="s">
        <v>1030</v>
      </c>
      <c r="G65" s="2">
        <v>0.94545454545454544</v>
      </c>
      <c r="H65" s="1">
        <v>0</v>
      </c>
      <c r="I65" s="1">
        <v>0</v>
      </c>
      <c r="J65" s="1">
        <v>0</v>
      </c>
      <c r="K65" s="1">
        <v>0</v>
      </c>
      <c r="L65" s="1">
        <v>38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 t="s">
        <v>1067</v>
      </c>
    </row>
    <row r="66" spans="1:54" x14ac:dyDescent="0.25">
      <c r="A66" s="1">
        <v>1149</v>
      </c>
      <c r="B66" s="1" t="s">
        <v>65</v>
      </c>
      <c r="C66" s="1">
        <v>69050500</v>
      </c>
      <c r="D66" s="1" t="s">
        <v>99</v>
      </c>
      <c r="E66" s="1" t="s">
        <v>1102</v>
      </c>
      <c r="F66" s="1" t="s">
        <v>1030</v>
      </c>
      <c r="G66" s="2">
        <v>0.96250000000000002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47</v>
      </c>
      <c r="AY66" s="1">
        <v>0</v>
      </c>
      <c r="AZ66" s="1">
        <v>0</v>
      </c>
      <c r="BA66" s="1">
        <v>0</v>
      </c>
      <c r="BB66" s="1">
        <v>2020</v>
      </c>
    </row>
    <row r="67" spans="1:54" x14ac:dyDescent="0.25">
      <c r="A67" s="1">
        <v>1167</v>
      </c>
      <c r="B67" s="1" t="s">
        <v>66</v>
      </c>
      <c r="C67" s="1">
        <v>69050200</v>
      </c>
      <c r="D67" s="1" t="s">
        <v>99</v>
      </c>
      <c r="E67" s="1" t="s">
        <v>1103</v>
      </c>
      <c r="F67" s="1" t="s">
        <v>1030</v>
      </c>
      <c r="G67" s="2">
        <v>0.93857493857493857</v>
      </c>
      <c r="H67" s="1">
        <v>0</v>
      </c>
      <c r="I67" s="1">
        <v>0</v>
      </c>
      <c r="J67" s="1">
        <v>0</v>
      </c>
      <c r="K67" s="1">
        <v>0</v>
      </c>
      <c r="L67" s="1">
        <v>54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74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 t="s">
        <v>1067</v>
      </c>
    </row>
    <row r="68" spans="1:54" x14ac:dyDescent="0.25">
      <c r="A68" s="1">
        <v>1195</v>
      </c>
      <c r="B68" s="1" t="s">
        <v>67</v>
      </c>
      <c r="C68" s="1">
        <v>71728900</v>
      </c>
      <c r="D68" s="1" t="s">
        <v>99</v>
      </c>
      <c r="E68" s="1" t="s">
        <v>1104</v>
      </c>
      <c r="F68" s="1" t="s">
        <v>1032</v>
      </c>
      <c r="G68" s="2">
        <v>0.8898408812729498</v>
      </c>
      <c r="H68" s="1">
        <v>0</v>
      </c>
      <c r="I68" s="1">
        <v>112</v>
      </c>
      <c r="J68" s="1">
        <v>0</v>
      </c>
      <c r="K68" s="1">
        <v>0</v>
      </c>
      <c r="L68" s="1">
        <v>235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76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 t="s">
        <v>1067</v>
      </c>
    </row>
    <row r="69" spans="1:54" x14ac:dyDescent="0.25">
      <c r="A69" s="1">
        <v>1196</v>
      </c>
      <c r="B69" s="1" t="s">
        <v>68</v>
      </c>
      <c r="C69" s="1">
        <v>69051100</v>
      </c>
      <c r="D69" s="1" t="s">
        <v>99</v>
      </c>
      <c r="E69" s="1" t="s">
        <v>1104</v>
      </c>
      <c r="F69" s="1" t="s">
        <v>1030</v>
      </c>
      <c r="G69" s="2">
        <v>0.93193717277486909</v>
      </c>
      <c r="H69" s="1">
        <v>0</v>
      </c>
      <c r="I69" s="1">
        <v>0</v>
      </c>
      <c r="J69" s="1">
        <v>0</v>
      </c>
      <c r="K69" s="1">
        <v>0</v>
      </c>
      <c r="L69" s="1">
        <v>38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28</v>
      </c>
      <c r="AS69" s="1">
        <v>53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2020</v>
      </c>
    </row>
    <row r="70" spans="1:54" x14ac:dyDescent="0.25">
      <c r="A70" s="1">
        <v>1199</v>
      </c>
      <c r="B70" s="1" t="s">
        <v>69</v>
      </c>
      <c r="C70" s="1">
        <v>69051100</v>
      </c>
      <c r="D70" s="1" t="s">
        <v>99</v>
      </c>
      <c r="E70" s="1" t="s">
        <v>1104</v>
      </c>
      <c r="F70" s="1" t="s">
        <v>1030</v>
      </c>
      <c r="G70" s="2">
        <v>0.91925465838509313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38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39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 t="s">
        <v>1067</v>
      </c>
    </row>
    <row r="71" spans="1:54" x14ac:dyDescent="0.25">
      <c r="A71" s="1">
        <v>1206</v>
      </c>
      <c r="B71" s="1" t="s">
        <v>70</v>
      </c>
      <c r="C71" s="1">
        <v>69051100</v>
      </c>
      <c r="D71" s="1" t="s">
        <v>99</v>
      </c>
      <c r="E71" s="1" t="s">
        <v>1104</v>
      </c>
      <c r="F71" s="1" t="s">
        <v>1030</v>
      </c>
      <c r="G71" s="8">
        <v>0.82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21</v>
      </c>
      <c r="U71" s="1">
        <v>0</v>
      </c>
      <c r="V71" s="1">
        <v>0</v>
      </c>
      <c r="W71" s="1">
        <v>0</v>
      </c>
      <c r="X71" s="1">
        <v>14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 t="s">
        <v>1067</v>
      </c>
    </row>
    <row r="72" spans="1:54" x14ac:dyDescent="0.25">
      <c r="A72" s="1">
        <v>1213</v>
      </c>
      <c r="B72" s="1" t="s">
        <v>71</v>
      </c>
      <c r="C72" s="1">
        <v>65144121</v>
      </c>
      <c r="D72" s="1" t="s">
        <v>99</v>
      </c>
      <c r="E72" s="1" t="s">
        <v>1104</v>
      </c>
      <c r="F72" s="1" t="s">
        <v>1031</v>
      </c>
      <c r="G72" s="2">
        <v>0.87235841081994925</v>
      </c>
      <c r="H72" s="1">
        <v>0</v>
      </c>
      <c r="I72" s="1">
        <v>0</v>
      </c>
      <c r="J72" s="1">
        <v>0</v>
      </c>
      <c r="K72" s="1">
        <v>0</v>
      </c>
      <c r="L72" s="1">
        <v>79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131</v>
      </c>
      <c r="V72" s="1">
        <v>0</v>
      </c>
      <c r="W72" s="1">
        <v>0</v>
      </c>
      <c r="X72" s="1">
        <v>0</v>
      </c>
      <c r="Y72" s="1">
        <v>61</v>
      </c>
      <c r="Z72" s="1">
        <v>57</v>
      </c>
      <c r="AA72" s="1">
        <v>40</v>
      </c>
      <c r="AB72" s="1">
        <v>0</v>
      </c>
      <c r="AC72" s="1">
        <v>0</v>
      </c>
      <c r="AD72" s="1">
        <v>0</v>
      </c>
      <c r="AE72" s="1">
        <v>38</v>
      </c>
      <c r="AF72" s="1">
        <v>0</v>
      </c>
      <c r="AG72" s="1">
        <v>0</v>
      </c>
      <c r="AH72" s="1">
        <v>0</v>
      </c>
      <c r="AI72" s="1">
        <v>72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 t="s">
        <v>1067</v>
      </c>
    </row>
    <row r="73" spans="1:54" x14ac:dyDescent="0.25">
      <c r="A73" s="1">
        <v>1255</v>
      </c>
      <c r="B73" s="1" t="s">
        <v>72</v>
      </c>
      <c r="C73" s="1">
        <v>81882100</v>
      </c>
      <c r="D73" s="1" t="s">
        <v>99</v>
      </c>
      <c r="E73" s="1" t="s">
        <v>1105</v>
      </c>
      <c r="F73" s="1" t="s">
        <v>1031</v>
      </c>
      <c r="G73" s="2">
        <v>0.90322580645161288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200</v>
      </c>
      <c r="AY73" s="1">
        <v>0</v>
      </c>
      <c r="AZ73" s="1">
        <v>0</v>
      </c>
      <c r="BA73" s="1">
        <v>0</v>
      </c>
      <c r="BB73" s="1" t="s">
        <v>1067</v>
      </c>
    </row>
    <row r="74" spans="1:54" x14ac:dyDescent="0.25">
      <c r="A74" s="1">
        <v>1261</v>
      </c>
      <c r="B74" s="1" t="s">
        <v>73</v>
      </c>
      <c r="C74" s="1">
        <v>69050600</v>
      </c>
      <c r="D74" s="1" t="s">
        <v>99</v>
      </c>
      <c r="E74" s="1" t="s">
        <v>1106</v>
      </c>
      <c r="F74" s="1" t="s">
        <v>1030</v>
      </c>
      <c r="G74" s="2">
        <v>0.91326530612244894</v>
      </c>
      <c r="H74" s="1">
        <v>0</v>
      </c>
      <c r="I74" s="1">
        <v>0</v>
      </c>
      <c r="J74" s="1">
        <v>0</v>
      </c>
      <c r="K74" s="1">
        <v>0</v>
      </c>
      <c r="L74" s="1">
        <v>23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2020</v>
      </c>
    </row>
    <row r="75" spans="1:54" x14ac:dyDescent="0.25">
      <c r="A75" s="1">
        <v>1262</v>
      </c>
      <c r="B75" s="1" t="s">
        <v>74</v>
      </c>
      <c r="C75" s="1">
        <v>65044735</v>
      </c>
      <c r="D75" s="1" t="s">
        <v>99</v>
      </c>
      <c r="E75" s="1" t="s">
        <v>1106</v>
      </c>
      <c r="F75" s="1" t="s">
        <v>1032</v>
      </c>
      <c r="G75" s="2">
        <v>0.90633130962705988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71</v>
      </c>
      <c r="Q75" s="1">
        <v>0</v>
      </c>
      <c r="R75" s="1">
        <v>0</v>
      </c>
      <c r="S75" s="1">
        <v>0</v>
      </c>
      <c r="T75" s="1">
        <v>89</v>
      </c>
      <c r="U75" s="1">
        <v>87</v>
      </c>
      <c r="V75" s="1">
        <v>0</v>
      </c>
      <c r="W75" s="1">
        <v>175</v>
      </c>
      <c r="X75" s="1">
        <v>163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2020</v>
      </c>
    </row>
    <row r="76" spans="1:54" x14ac:dyDescent="0.25">
      <c r="A76" s="1">
        <v>1263</v>
      </c>
      <c r="B76" s="1" t="s">
        <v>75</v>
      </c>
      <c r="C76" s="1">
        <v>69050600</v>
      </c>
      <c r="D76" s="1" t="s">
        <v>99</v>
      </c>
      <c r="E76" s="1" t="s">
        <v>1106</v>
      </c>
      <c r="F76" s="1" t="s">
        <v>1030</v>
      </c>
      <c r="G76" s="2">
        <v>0.95437262357414454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27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62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 t="s">
        <v>1067</v>
      </c>
    </row>
    <row r="77" spans="1:54" x14ac:dyDescent="0.25">
      <c r="A77" s="1">
        <v>1264</v>
      </c>
      <c r="B77" s="1" t="s">
        <v>76</v>
      </c>
      <c r="C77" s="1">
        <v>69050600</v>
      </c>
      <c r="D77" s="1" t="s">
        <v>99</v>
      </c>
      <c r="E77" s="1" t="s">
        <v>1106</v>
      </c>
      <c r="F77" s="1" t="s">
        <v>1030</v>
      </c>
      <c r="G77" s="2">
        <v>0.9285714285714286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8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3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 t="s">
        <v>1067</v>
      </c>
    </row>
    <row r="78" spans="1:54" x14ac:dyDescent="0.25">
      <c r="A78" s="1">
        <v>1289</v>
      </c>
      <c r="B78" s="1" t="s">
        <v>77</v>
      </c>
      <c r="C78" s="1">
        <v>65089321</v>
      </c>
      <c r="D78" s="1" t="s">
        <v>99</v>
      </c>
      <c r="E78" s="1" t="s">
        <v>1106</v>
      </c>
      <c r="F78" s="1" t="s">
        <v>1031</v>
      </c>
      <c r="G78" s="2">
        <v>0.95238095238095233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26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62</v>
      </c>
      <c r="AU78" s="1">
        <v>0</v>
      </c>
      <c r="AV78" s="1">
        <v>0</v>
      </c>
      <c r="AW78" s="1">
        <v>0</v>
      </c>
      <c r="AX78" s="1">
        <v>16</v>
      </c>
      <c r="AY78" s="1">
        <v>0</v>
      </c>
      <c r="AZ78" s="1">
        <v>0</v>
      </c>
      <c r="BA78" s="1">
        <v>0</v>
      </c>
      <c r="BB78" s="1" t="s">
        <v>1067</v>
      </c>
    </row>
    <row r="79" spans="1:54" x14ac:dyDescent="0.25">
      <c r="A79" s="1">
        <v>1292</v>
      </c>
      <c r="B79" s="1" t="s">
        <v>78</v>
      </c>
      <c r="C79" s="1">
        <v>65150333</v>
      </c>
      <c r="D79" s="1" t="s">
        <v>99</v>
      </c>
      <c r="E79" s="1" t="s">
        <v>1106</v>
      </c>
      <c r="F79" s="1" t="s">
        <v>1031</v>
      </c>
      <c r="G79" s="2">
        <v>0.88031914893617025</v>
      </c>
      <c r="H79" s="1">
        <v>0</v>
      </c>
      <c r="I79" s="1">
        <v>0</v>
      </c>
      <c r="J79" s="1">
        <v>0</v>
      </c>
      <c r="K79" s="1">
        <v>0</v>
      </c>
      <c r="L79" s="1">
        <v>37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 t="s">
        <v>1067</v>
      </c>
    </row>
    <row r="80" spans="1:54" x14ac:dyDescent="0.25">
      <c r="A80" s="1">
        <v>1300</v>
      </c>
      <c r="B80" s="1" t="s">
        <v>79</v>
      </c>
      <c r="C80" s="1">
        <v>65044735</v>
      </c>
      <c r="D80" s="1" t="s">
        <v>99</v>
      </c>
      <c r="E80" s="1" t="s">
        <v>1106</v>
      </c>
      <c r="F80" s="1" t="s">
        <v>1032</v>
      </c>
      <c r="G80" s="2">
        <v>0.93984962406015038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160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119</v>
      </c>
      <c r="AY80" s="1">
        <v>0</v>
      </c>
      <c r="AZ80" s="1">
        <v>0</v>
      </c>
      <c r="BA80" s="1">
        <v>0</v>
      </c>
      <c r="BB80" s="1">
        <v>2020</v>
      </c>
    </row>
    <row r="81" spans="1:54" x14ac:dyDescent="0.25">
      <c r="A81" s="1">
        <v>1301</v>
      </c>
      <c r="B81" s="1" t="s">
        <v>80</v>
      </c>
      <c r="C81" s="1">
        <v>69050700</v>
      </c>
      <c r="D81" s="1" t="s">
        <v>99</v>
      </c>
      <c r="E81" s="1" t="s">
        <v>1107</v>
      </c>
      <c r="F81" s="1" t="s">
        <v>1030</v>
      </c>
      <c r="G81" s="2">
        <v>0.99082568807339455</v>
      </c>
      <c r="H81" s="1">
        <v>0</v>
      </c>
      <c r="I81" s="1">
        <v>0</v>
      </c>
      <c r="J81" s="1">
        <v>0</v>
      </c>
      <c r="K81" s="1">
        <v>0</v>
      </c>
      <c r="L81" s="1">
        <v>17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22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 t="s">
        <v>1071</v>
      </c>
    </row>
    <row r="82" spans="1:54" x14ac:dyDescent="0.25">
      <c r="A82" s="1">
        <v>1318</v>
      </c>
      <c r="B82" s="1" t="s">
        <v>81</v>
      </c>
      <c r="C82" s="1">
        <v>69051000</v>
      </c>
      <c r="D82" s="1" t="s">
        <v>99</v>
      </c>
      <c r="E82" s="1" t="s">
        <v>1108</v>
      </c>
      <c r="F82" s="1" t="s">
        <v>1030</v>
      </c>
      <c r="G82" s="2">
        <v>0.94791666666666663</v>
      </c>
      <c r="H82" s="1">
        <v>0</v>
      </c>
      <c r="I82" s="1">
        <v>0</v>
      </c>
      <c r="J82" s="1">
        <v>0</v>
      </c>
      <c r="K82" s="1">
        <v>0</v>
      </c>
      <c r="L82" s="1">
        <v>19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16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 t="s">
        <v>1067</v>
      </c>
    </row>
    <row r="83" spans="1:54" x14ac:dyDescent="0.25">
      <c r="A83" s="1">
        <v>1327</v>
      </c>
      <c r="B83" s="1" t="s">
        <v>82</v>
      </c>
      <c r="C83" s="1">
        <v>60903571</v>
      </c>
      <c r="D83" s="1" t="s">
        <v>99</v>
      </c>
      <c r="E83" s="1" t="s">
        <v>1108</v>
      </c>
      <c r="F83" s="1" t="s">
        <v>1031</v>
      </c>
      <c r="G83" s="2">
        <v>0.9107142857142857</v>
      </c>
      <c r="H83" s="1">
        <v>0</v>
      </c>
      <c r="I83" s="1">
        <v>0</v>
      </c>
      <c r="J83" s="1">
        <v>0</v>
      </c>
      <c r="K83" s="1">
        <v>0</v>
      </c>
      <c r="L83" s="1">
        <v>68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50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 t="s">
        <v>1067</v>
      </c>
    </row>
    <row r="84" spans="1:54" x14ac:dyDescent="0.25">
      <c r="A84" s="1">
        <v>1335</v>
      </c>
      <c r="B84" s="1" t="s">
        <v>83</v>
      </c>
      <c r="C84" s="1">
        <v>69060400</v>
      </c>
      <c r="D84" s="1" t="s">
        <v>99</v>
      </c>
      <c r="E84" s="1" t="s">
        <v>1109</v>
      </c>
      <c r="F84" s="1" t="s">
        <v>1030</v>
      </c>
      <c r="G84" s="2">
        <v>0.91921005385996413</v>
      </c>
      <c r="H84" s="1">
        <v>0</v>
      </c>
      <c r="I84" s="1">
        <v>0</v>
      </c>
      <c r="J84" s="1">
        <v>0</v>
      </c>
      <c r="K84" s="1">
        <v>0</v>
      </c>
      <c r="L84" s="1">
        <v>38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29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50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 t="s">
        <v>1067</v>
      </c>
    </row>
    <row r="85" spans="1:54" x14ac:dyDescent="0.25">
      <c r="A85" s="1">
        <v>1347</v>
      </c>
      <c r="B85" s="1" t="s">
        <v>84</v>
      </c>
      <c r="C85" s="1">
        <v>65045929</v>
      </c>
      <c r="D85" s="1" t="s">
        <v>99</v>
      </c>
      <c r="E85" s="1" t="s">
        <v>1109</v>
      </c>
      <c r="F85" s="1" t="s">
        <v>1031</v>
      </c>
      <c r="G85" s="2">
        <v>0.94396551724137934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60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62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51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 t="s">
        <v>1067</v>
      </c>
    </row>
    <row r="86" spans="1:54" x14ac:dyDescent="0.25">
      <c r="A86" s="1">
        <v>1354</v>
      </c>
      <c r="B86" s="1" t="s">
        <v>85</v>
      </c>
      <c r="C86" s="1">
        <v>69050900</v>
      </c>
      <c r="D86" s="1" t="s">
        <v>99</v>
      </c>
      <c r="E86" s="1" t="s">
        <v>1110</v>
      </c>
      <c r="F86" s="1" t="s">
        <v>1030</v>
      </c>
      <c r="G86" s="2">
        <v>0.93882978723404253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57</v>
      </c>
      <c r="U86" s="1">
        <v>0</v>
      </c>
      <c r="V86" s="1">
        <v>0</v>
      </c>
      <c r="W86" s="1">
        <v>0</v>
      </c>
      <c r="X86" s="1">
        <v>35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44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 t="s">
        <v>1067</v>
      </c>
    </row>
    <row r="87" spans="1:54" x14ac:dyDescent="0.25">
      <c r="A87" s="1">
        <v>1361</v>
      </c>
      <c r="B87" s="1" t="s">
        <v>86</v>
      </c>
      <c r="C87" s="1">
        <v>65144433</v>
      </c>
      <c r="D87" s="1" t="s">
        <v>99</v>
      </c>
      <c r="E87" s="1" t="s">
        <v>1110</v>
      </c>
      <c r="F87" s="1" t="s">
        <v>1031</v>
      </c>
      <c r="G87" s="2">
        <v>0.9152542372881356</v>
      </c>
      <c r="H87" s="1">
        <v>0</v>
      </c>
      <c r="I87" s="1">
        <v>0</v>
      </c>
      <c r="J87" s="1">
        <v>0</v>
      </c>
      <c r="K87" s="1">
        <v>0</v>
      </c>
      <c r="L87" s="1">
        <v>36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14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 t="s">
        <v>1067</v>
      </c>
    </row>
    <row r="88" spans="1:54" x14ac:dyDescent="0.25">
      <c r="A88" s="1">
        <v>1362</v>
      </c>
      <c r="B88" s="1" t="s">
        <v>87</v>
      </c>
      <c r="C88" s="1">
        <v>80230500</v>
      </c>
      <c r="D88" s="1" t="s">
        <v>99</v>
      </c>
      <c r="E88" s="1" t="s">
        <v>1110</v>
      </c>
      <c r="F88" s="1" t="s">
        <v>1031</v>
      </c>
      <c r="G88" s="2">
        <v>0.9375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104</v>
      </c>
      <c r="AY88" s="1">
        <v>0</v>
      </c>
      <c r="AZ88" s="1">
        <v>0</v>
      </c>
      <c r="BA88" s="1">
        <v>0</v>
      </c>
      <c r="BB88" s="1">
        <v>2020</v>
      </c>
    </row>
    <row r="89" spans="1:54" x14ac:dyDescent="0.25">
      <c r="A89" s="1">
        <v>1366</v>
      </c>
      <c r="B89" s="1" t="s">
        <v>88</v>
      </c>
      <c r="C89" s="1">
        <v>61930600</v>
      </c>
      <c r="D89" s="1" t="s">
        <v>99</v>
      </c>
      <c r="E89" s="1" t="s">
        <v>1111</v>
      </c>
      <c r="F89" s="1" t="s">
        <v>1030</v>
      </c>
      <c r="G89" s="2">
        <v>0.95955056179775278</v>
      </c>
      <c r="H89" s="1">
        <v>0</v>
      </c>
      <c r="I89" s="1">
        <v>70</v>
      </c>
      <c r="J89" s="1">
        <v>0</v>
      </c>
      <c r="K89" s="1">
        <v>0</v>
      </c>
      <c r="L89" s="1">
        <v>111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20</v>
      </c>
      <c r="AQ89" s="1">
        <v>0</v>
      </c>
      <c r="AR89" s="1">
        <v>17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 t="s">
        <v>1067</v>
      </c>
    </row>
    <row r="90" spans="1:54" x14ac:dyDescent="0.25">
      <c r="A90" s="1">
        <v>1397</v>
      </c>
      <c r="B90" s="1" t="s">
        <v>89</v>
      </c>
      <c r="C90" s="1">
        <v>81753500</v>
      </c>
      <c r="D90" s="1" t="s">
        <v>99</v>
      </c>
      <c r="E90" s="1" t="s">
        <v>1111</v>
      </c>
      <c r="F90" s="1" t="s">
        <v>1031</v>
      </c>
      <c r="G90" s="2">
        <v>0.92024539877300615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152</v>
      </c>
      <c r="X90" s="1">
        <v>77</v>
      </c>
      <c r="Y90" s="1">
        <v>79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 t="s">
        <v>1067</v>
      </c>
    </row>
    <row r="91" spans="1:54" x14ac:dyDescent="0.25">
      <c r="A91" s="1">
        <v>1422</v>
      </c>
      <c r="B91" s="1" t="s">
        <v>90</v>
      </c>
      <c r="C91" s="1">
        <v>69060300</v>
      </c>
      <c r="D91" s="1" t="s">
        <v>99</v>
      </c>
      <c r="E91" s="1" t="s">
        <v>1112</v>
      </c>
      <c r="F91" s="1" t="s">
        <v>1030</v>
      </c>
      <c r="G91" s="2">
        <v>0.93630573248407645</v>
      </c>
      <c r="H91" s="1">
        <v>0</v>
      </c>
      <c r="I91" s="1">
        <v>0</v>
      </c>
      <c r="J91" s="1">
        <v>0</v>
      </c>
      <c r="K91" s="1">
        <v>0</v>
      </c>
      <c r="L91" s="1">
        <v>49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31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 t="s">
        <v>1071</v>
      </c>
    </row>
    <row r="92" spans="1:54" x14ac:dyDescent="0.25">
      <c r="A92" s="1">
        <v>1425</v>
      </c>
      <c r="B92" s="1" t="s">
        <v>91</v>
      </c>
      <c r="C92" s="1">
        <v>69060300</v>
      </c>
      <c r="D92" s="1" t="s">
        <v>99</v>
      </c>
      <c r="E92" s="1" t="s">
        <v>1112</v>
      </c>
      <c r="F92" s="1" t="s">
        <v>1030</v>
      </c>
      <c r="G92" s="2">
        <v>0.95270270270270274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40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32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 t="s">
        <v>1067</v>
      </c>
    </row>
    <row r="93" spans="1:54" x14ac:dyDescent="0.25">
      <c r="A93" s="1">
        <v>1443</v>
      </c>
      <c r="B93" s="1" t="s">
        <v>92</v>
      </c>
      <c r="C93" s="1">
        <v>70912300</v>
      </c>
      <c r="D93" s="1" t="s">
        <v>99</v>
      </c>
      <c r="E93" s="1" t="s">
        <v>1112</v>
      </c>
      <c r="F93" s="1" t="s">
        <v>1032</v>
      </c>
      <c r="G93" s="2">
        <v>0.95669291338582674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54</v>
      </c>
      <c r="S93" s="1">
        <v>0</v>
      </c>
      <c r="T93" s="1">
        <v>135</v>
      </c>
      <c r="U93" s="1">
        <v>0</v>
      </c>
      <c r="V93" s="1">
        <v>0</v>
      </c>
      <c r="W93" s="1">
        <v>69</v>
      </c>
      <c r="X93" s="1">
        <v>63</v>
      </c>
      <c r="Y93" s="1">
        <v>48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2021</v>
      </c>
    </row>
    <row r="94" spans="1:54" x14ac:dyDescent="0.25">
      <c r="A94" s="1">
        <v>1449</v>
      </c>
      <c r="B94" s="1" t="s">
        <v>93</v>
      </c>
      <c r="C94" s="1">
        <v>73446100</v>
      </c>
      <c r="D94" s="1" t="s">
        <v>99</v>
      </c>
      <c r="E94" s="1" t="s">
        <v>1113</v>
      </c>
      <c r="F94" s="1" t="s">
        <v>1031</v>
      </c>
      <c r="G94" s="2">
        <v>0.9285714285714286</v>
      </c>
      <c r="H94" s="1">
        <v>0</v>
      </c>
      <c r="I94" s="1">
        <v>0</v>
      </c>
      <c r="J94" s="1">
        <v>0</v>
      </c>
      <c r="K94" s="1">
        <v>0</v>
      </c>
      <c r="L94" s="1">
        <v>63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18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64</v>
      </c>
      <c r="Y94" s="1">
        <v>46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 t="s">
        <v>1067</v>
      </c>
    </row>
    <row r="95" spans="1:54" x14ac:dyDescent="0.25">
      <c r="A95" s="1">
        <v>1464</v>
      </c>
      <c r="B95" s="1" t="s">
        <v>94</v>
      </c>
      <c r="C95" s="1">
        <v>69061100</v>
      </c>
      <c r="D95" s="1" t="s">
        <v>99</v>
      </c>
      <c r="E95" s="1" t="s">
        <v>1114</v>
      </c>
      <c r="F95" s="1" t="s">
        <v>1030</v>
      </c>
      <c r="G95" s="2">
        <v>0.92105263157894735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58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67</v>
      </c>
      <c r="AH95" s="1">
        <v>0</v>
      </c>
      <c r="AI95" s="1">
        <v>0</v>
      </c>
      <c r="AJ95" s="1">
        <v>0</v>
      </c>
      <c r="AK95" s="1">
        <v>0</v>
      </c>
      <c r="AL95" s="1">
        <v>62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56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2021</v>
      </c>
    </row>
    <row r="96" spans="1:54" x14ac:dyDescent="0.25">
      <c r="A96" s="1">
        <v>1489</v>
      </c>
      <c r="B96" s="1" t="s">
        <v>95</v>
      </c>
      <c r="C96" s="1">
        <v>69061200</v>
      </c>
      <c r="D96" s="1" t="s">
        <v>99</v>
      </c>
      <c r="E96" s="1" t="s">
        <v>1115</v>
      </c>
      <c r="F96" s="1" t="s">
        <v>1030</v>
      </c>
      <c r="G96" s="2">
        <v>0.94285714285714284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52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2021</v>
      </c>
    </row>
    <row r="97" spans="1:54" x14ac:dyDescent="0.25">
      <c r="A97" s="1">
        <v>1490</v>
      </c>
      <c r="B97" s="1" t="s">
        <v>96</v>
      </c>
      <c r="C97" s="1">
        <v>69061200</v>
      </c>
      <c r="D97" s="1" t="s">
        <v>99</v>
      </c>
      <c r="E97" s="1" t="s">
        <v>1115</v>
      </c>
      <c r="F97" s="1" t="s">
        <v>1030</v>
      </c>
      <c r="G97" s="2">
        <v>0.9850746268656716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39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 t="s">
        <v>1070</v>
      </c>
    </row>
    <row r="98" spans="1:54" x14ac:dyDescent="0.25">
      <c r="A98" s="1">
        <v>1500</v>
      </c>
      <c r="B98" s="1" t="s">
        <v>97</v>
      </c>
      <c r="C98" s="1">
        <v>65144265</v>
      </c>
      <c r="D98" s="1" t="s">
        <v>99</v>
      </c>
      <c r="E98" s="1" t="s">
        <v>1115</v>
      </c>
      <c r="F98" s="1" t="s">
        <v>1031</v>
      </c>
      <c r="G98" s="2">
        <v>0.92057761732851984</v>
      </c>
      <c r="H98" s="1">
        <v>0</v>
      </c>
      <c r="I98" s="1">
        <v>0</v>
      </c>
      <c r="J98" s="1">
        <v>0</v>
      </c>
      <c r="K98" s="1">
        <v>0</v>
      </c>
      <c r="L98" s="1">
        <v>73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2021</v>
      </c>
    </row>
    <row r="99" spans="1:54" x14ac:dyDescent="0.25">
      <c r="A99" s="1">
        <v>1502</v>
      </c>
      <c r="B99" s="1" t="s">
        <v>98</v>
      </c>
      <c r="C99" s="1">
        <v>62000820</v>
      </c>
      <c r="D99" s="1" t="s">
        <v>99</v>
      </c>
      <c r="E99" s="1" t="s">
        <v>99</v>
      </c>
      <c r="F99" s="1" t="s">
        <v>1033</v>
      </c>
      <c r="G99" s="2">
        <v>0.9399092970521542</v>
      </c>
      <c r="H99" s="1">
        <v>0</v>
      </c>
      <c r="I99" s="1">
        <v>127</v>
      </c>
      <c r="J99" s="1">
        <v>0</v>
      </c>
      <c r="K99" s="1">
        <v>0</v>
      </c>
      <c r="L99" s="1">
        <v>171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119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24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2021</v>
      </c>
    </row>
    <row r="100" spans="1:54" x14ac:dyDescent="0.25">
      <c r="A100" s="1">
        <v>1503</v>
      </c>
      <c r="B100" s="1" t="s">
        <v>100</v>
      </c>
      <c r="C100" s="1">
        <v>70928900</v>
      </c>
      <c r="D100" s="1" t="s">
        <v>99</v>
      </c>
      <c r="E100" s="1" t="s">
        <v>99</v>
      </c>
      <c r="F100" s="1" t="s">
        <v>1032</v>
      </c>
      <c r="G100" s="2">
        <v>0.95470383275261328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57</v>
      </c>
      <c r="S100" s="1">
        <v>0</v>
      </c>
      <c r="T100" s="1">
        <v>133</v>
      </c>
      <c r="U100" s="1">
        <v>81</v>
      </c>
      <c r="V100" s="1">
        <v>0</v>
      </c>
      <c r="W100" s="1">
        <v>145</v>
      </c>
      <c r="X100" s="1">
        <v>65</v>
      </c>
      <c r="Y100" s="1">
        <v>79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2021</v>
      </c>
    </row>
    <row r="101" spans="1:54" x14ac:dyDescent="0.25">
      <c r="A101" s="1">
        <v>1504</v>
      </c>
      <c r="B101" s="1" t="s">
        <v>101</v>
      </c>
      <c r="C101" s="1">
        <v>62000820</v>
      </c>
      <c r="D101" s="1" t="s">
        <v>99</v>
      </c>
      <c r="E101" s="1" t="s">
        <v>99</v>
      </c>
      <c r="F101" s="1" t="s">
        <v>1033</v>
      </c>
      <c r="G101" s="2">
        <v>0.96589861751152073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58</v>
      </c>
      <c r="AD101" s="1">
        <v>0</v>
      </c>
      <c r="AE101" s="1">
        <v>0</v>
      </c>
      <c r="AF101" s="1">
        <v>49</v>
      </c>
      <c r="AG101" s="1">
        <v>0</v>
      </c>
      <c r="AH101" s="1">
        <v>0</v>
      </c>
      <c r="AI101" s="1">
        <v>0</v>
      </c>
      <c r="AJ101" s="1">
        <v>0</v>
      </c>
      <c r="AK101" s="1">
        <v>32</v>
      </c>
      <c r="AL101" s="1">
        <v>202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163</v>
      </c>
      <c r="AT101" s="1">
        <v>100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 t="s">
        <v>1071</v>
      </c>
    </row>
    <row r="102" spans="1:54" x14ac:dyDescent="0.25">
      <c r="A102" s="1">
        <v>1516</v>
      </c>
      <c r="B102" s="1" t="s">
        <v>102</v>
      </c>
      <c r="C102" s="1">
        <v>62000820</v>
      </c>
      <c r="D102" s="1" t="s">
        <v>99</v>
      </c>
      <c r="E102" s="1" t="s">
        <v>99</v>
      </c>
      <c r="F102" s="1" t="s">
        <v>1033</v>
      </c>
      <c r="G102" s="2">
        <v>0.9285714285714286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30</v>
      </c>
      <c r="Y102" s="1">
        <v>18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33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2021</v>
      </c>
    </row>
    <row r="103" spans="1:54" x14ac:dyDescent="0.25">
      <c r="A103" s="1">
        <v>1517</v>
      </c>
      <c r="B103" s="1" t="s">
        <v>103</v>
      </c>
      <c r="C103" s="1">
        <v>62000820</v>
      </c>
      <c r="D103" s="1" t="s">
        <v>99</v>
      </c>
      <c r="E103" s="1" t="s">
        <v>99</v>
      </c>
      <c r="F103" s="1" t="s">
        <v>1033</v>
      </c>
      <c r="G103" s="2">
        <v>0.86263736263736268</v>
      </c>
      <c r="H103" s="1">
        <v>0</v>
      </c>
      <c r="I103" s="1">
        <v>0</v>
      </c>
      <c r="J103" s="1">
        <v>0</v>
      </c>
      <c r="K103" s="1">
        <v>0</v>
      </c>
      <c r="L103" s="1">
        <v>20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30</v>
      </c>
      <c r="BA103" s="1">
        <v>0</v>
      </c>
      <c r="BB103" s="1">
        <v>2021</v>
      </c>
    </row>
    <row r="104" spans="1:54" x14ac:dyDescent="0.25">
      <c r="A104" s="1">
        <v>1518</v>
      </c>
      <c r="B104" s="1" t="s">
        <v>104</v>
      </c>
      <c r="C104" s="1">
        <v>62000820</v>
      </c>
      <c r="D104" s="1" t="s">
        <v>99</v>
      </c>
      <c r="E104" s="1" t="s">
        <v>99</v>
      </c>
      <c r="F104" s="1" t="s">
        <v>1033</v>
      </c>
      <c r="G104" s="2">
        <v>0.94705882352941173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69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2021</v>
      </c>
    </row>
    <row r="105" spans="1:54" x14ac:dyDescent="0.25">
      <c r="A105" s="1">
        <v>1519</v>
      </c>
      <c r="B105" s="1" t="s">
        <v>105</v>
      </c>
      <c r="C105" s="1">
        <v>62000820</v>
      </c>
      <c r="D105" s="1" t="s">
        <v>99</v>
      </c>
      <c r="E105" s="1" t="s">
        <v>99</v>
      </c>
      <c r="F105" s="1" t="s">
        <v>1033</v>
      </c>
      <c r="G105" s="2">
        <v>0.96103896103896103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25</v>
      </c>
      <c r="Q105" s="1">
        <v>22</v>
      </c>
      <c r="R105" s="1">
        <v>9</v>
      </c>
      <c r="S105" s="1">
        <v>0</v>
      </c>
      <c r="T105" s="1">
        <v>55</v>
      </c>
      <c r="U105" s="1">
        <v>0</v>
      </c>
      <c r="V105" s="1">
        <v>0</v>
      </c>
      <c r="W105" s="1">
        <v>0</v>
      </c>
      <c r="X105" s="1">
        <v>12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 t="s">
        <v>1071</v>
      </c>
    </row>
    <row r="106" spans="1:54" x14ac:dyDescent="0.25">
      <c r="A106" s="1">
        <v>1521</v>
      </c>
      <c r="B106" s="1" t="s">
        <v>106</v>
      </c>
      <c r="C106" s="1">
        <v>62000820</v>
      </c>
      <c r="D106" s="1" t="s">
        <v>99</v>
      </c>
      <c r="E106" s="1" t="s">
        <v>99</v>
      </c>
      <c r="F106" s="1" t="s">
        <v>1033</v>
      </c>
      <c r="G106" s="2">
        <v>0.93785310734463279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37</v>
      </c>
      <c r="AT106" s="1">
        <v>35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 t="s">
        <v>1067</v>
      </c>
    </row>
    <row r="107" spans="1:54" x14ac:dyDescent="0.25">
      <c r="A107" s="1">
        <v>1525</v>
      </c>
      <c r="B107" s="1" t="s">
        <v>107</v>
      </c>
      <c r="C107" s="1">
        <v>62000820</v>
      </c>
      <c r="D107" s="1" t="s">
        <v>99</v>
      </c>
      <c r="E107" s="1" t="s">
        <v>99</v>
      </c>
      <c r="F107" s="1" t="s">
        <v>1033</v>
      </c>
      <c r="G107" s="2">
        <v>0.96043956043956047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105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48</v>
      </c>
      <c r="AF107" s="1">
        <v>0</v>
      </c>
      <c r="AG107" s="1">
        <v>0</v>
      </c>
      <c r="AH107" s="1">
        <v>0</v>
      </c>
      <c r="AI107" s="1">
        <v>0</v>
      </c>
      <c r="AJ107" s="1">
        <v>65</v>
      </c>
      <c r="AK107" s="1">
        <v>0</v>
      </c>
      <c r="AL107" s="1">
        <v>113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120</v>
      </c>
      <c r="BA107" s="1">
        <v>0</v>
      </c>
      <c r="BB107" s="1">
        <v>2021</v>
      </c>
    </row>
    <row r="108" spans="1:54" x14ac:dyDescent="0.25">
      <c r="A108" s="1">
        <v>1549</v>
      </c>
      <c r="B108" s="1" t="s">
        <v>108</v>
      </c>
      <c r="C108" s="1">
        <v>62000820</v>
      </c>
      <c r="D108" s="1" t="s">
        <v>99</v>
      </c>
      <c r="E108" s="1" t="s">
        <v>99</v>
      </c>
      <c r="F108" s="1" t="s">
        <v>1033</v>
      </c>
      <c r="G108" s="2">
        <v>0.89743589743589747</v>
      </c>
      <c r="H108" s="1">
        <v>0</v>
      </c>
      <c r="I108" s="1">
        <v>0</v>
      </c>
      <c r="J108" s="1">
        <v>0</v>
      </c>
      <c r="K108" s="1">
        <v>0</v>
      </c>
      <c r="L108" s="1">
        <v>30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2021</v>
      </c>
    </row>
    <row r="109" spans="1:54" x14ac:dyDescent="0.25">
      <c r="A109" s="1">
        <v>1590</v>
      </c>
      <c r="B109" s="1" t="s">
        <v>109</v>
      </c>
      <c r="C109" s="1">
        <v>80230500</v>
      </c>
      <c r="D109" s="1" t="s">
        <v>99</v>
      </c>
      <c r="E109" s="1" t="s">
        <v>99</v>
      </c>
      <c r="F109" s="1" t="s">
        <v>1031</v>
      </c>
      <c r="G109" s="2">
        <v>0.86255411255411252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76</v>
      </c>
      <c r="V109" s="1">
        <v>0</v>
      </c>
      <c r="W109" s="1">
        <v>76</v>
      </c>
      <c r="X109" s="1">
        <v>66</v>
      </c>
      <c r="Y109" s="1">
        <v>58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 t="s">
        <v>1067</v>
      </c>
    </row>
    <row r="110" spans="1:54" x14ac:dyDescent="0.25">
      <c r="A110" s="1">
        <v>1663</v>
      </c>
      <c r="B110" s="1" t="s">
        <v>110</v>
      </c>
      <c r="C110" s="1">
        <v>71499900</v>
      </c>
      <c r="D110" s="1" t="s">
        <v>99</v>
      </c>
      <c r="E110" s="1" t="s">
        <v>1116</v>
      </c>
      <c r="F110" s="1" t="s">
        <v>1032</v>
      </c>
      <c r="G110" s="2">
        <v>0.94545454545454544</v>
      </c>
      <c r="H110" s="1">
        <v>0</v>
      </c>
      <c r="I110" s="1">
        <v>133</v>
      </c>
      <c r="J110" s="1">
        <v>0</v>
      </c>
      <c r="K110" s="1">
        <v>0</v>
      </c>
      <c r="L110" s="1">
        <v>128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2021</v>
      </c>
    </row>
    <row r="111" spans="1:54" x14ac:dyDescent="0.25">
      <c r="A111" s="1">
        <v>1664</v>
      </c>
      <c r="B111" s="1" t="s">
        <v>111</v>
      </c>
      <c r="C111" s="1">
        <v>70872300</v>
      </c>
      <c r="D111" s="1" t="s">
        <v>99</v>
      </c>
      <c r="E111" s="1" t="s">
        <v>1116</v>
      </c>
      <c r="F111" s="1" t="s">
        <v>1029</v>
      </c>
      <c r="G111" s="2">
        <v>0.9522388059701492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52</v>
      </c>
      <c r="U111" s="1">
        <v>0</v>
      </c>
      <c r="V111" s="1">
        <v>0</v>
      </c>
      <c r="W111" s="1">
        <v>18</v>
      </c>
      <c r="X111" s="1">
        <v>29</v>
      </c>
      <c r="Y111" s="1">
        <v>16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32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34</v>
      </c>
      <c r="AX111" s="1">
        <v>0</v>
      </c>
      <c r="AY111" s="1">
        <v>0</v>
      </c>
      <c r="AZ111" s="1">
        <v>0</v>
      </c>
      <c r="BA111" s="1">
        <v>0</v>
      </c>
      <c r="BB111" s="1">
        <v>2021</v>
      </c>
    </row>
    <row r="112" spans="1:54" x14ac:dyDescent="0.25">
      <c r="A112" s="1">
        <v>1672</v>
      </c>
      <c r="B112" s="1" t="s">
        <v>112</v>
      </c>
      <c r="C112" s="1">
        <v>70872300</v>
      </c>
      <c r="D112" s="1" t="s">
        <v>99</v>
      </c>
      <c r="E112" s="1" t="s">
        <v>1116</v>
      </c>
      <c r="F112" s="1" t="s">
        <v>1029</v>
      </c>
      <c r="G112" s="2">
        <v>0.87704918032786883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21</v>
      </c>
      <c r="AD112" s="1">
        <v>0</v>
      </c>
      <c r="AE112" s="1">
        <v>0</v>
      </c>
      <c r="AF112" s="1">
        <v>3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2020</v>
      </c>
    </row>
    <row r="113" spans="1:54" x14ac:dyDescent="0.25">
      <c r="A113" s="1">
        <v>1674</v>
      </c>
      <c r="B113" s="1" t="s">
        <v>113</v>
      </c>
      <c r="C113" s="1">
        <v>70872300</v>
      </c>
      <c r="D113" s="1" t="s">
        <v>99</v>
      </c>
      <c r="E113" s="1" t="s">
        <v>1116</v>
      </c>
      <c r="F113" s="1" t="s">
        <v>1029</v>
      </c>
      <c r="G113" s="2">
        <v>0.91987179487179482</v>
      </c>
      <c r="H113" s="1">
        <v>0</v>
      </c>
      <c r="I113" s="1">
        <v>0</v>
      </c>
      <c r="J113" s="1">
        <v>0</v>
      </c>
      <c r="K113" s="1">
        <v>0</v>
      </c>
      <c r="L113" s="1">
        <v>29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52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57</v>
      </c>
      <c r="AM113" s="1">
        <v>0</v>
      </c>
      <c r="AN113" s="1">
        <v>0</v>
      </c>
      <c r="AO113" s="1">
        <v>0</v>
      </c>
      <c r="AP113" s="1">
        <v>26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2020</v>
      </c>
    </row>
    <row r="114" spans="1:54" x14ac:dyDescent="0.25">
      <c r="A114" s="1">
        <v>1681</v>
      </c>
      <c r="B114" s="1" t="s">
        <v>114</v>
      </c>
      <c r="C114" s="1">
        <v>70872300</v>
      </c>
      <c r="D114" s="1" t="s">
        <v>99</v>
      </c>
      <c r="E114" s="1" t="s">
        <v>1116</v>
      </c>
      <c r="F114" s="1" t="s">
        <v>1029</v>
      </c>
      <c r="G114" s="2">
        <v>0.88669950738916259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33</v>
      </c>
      <c r="AT114" s="1">
        <v>39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 t="s">
        <v>1067</v>
      </c>
    </row>
    <row r="115" spans="1:54" x14ac:dyDescent="0.25">
      <c r="A115" s="1">
        <v>1685</v>
      </c>
      <c r="B115" s="1" t="s">
        <v>115</v>
      </c>
      <c r="C115" s="1">
        <v>70872300</v>
      </c>
      <c r="D115" s="1" t="s">
        <v>99</v>
      </c>
      <c r="E115" s="1" t="s">
        <v>1116</v>
      </c>
      <c r="F115" s="1" t="s">
        <v>1029</v>
      </c>
      <c r="G115" s="2">
        <v>0.91860465116279066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39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2020</v>
      </c>
    </row>
    <row r="116" spans="1:54" x14ac:dyDescent="0.25">
      <c r="A116" s="1">
        <v>1739</v>
      </c>
      <c r="B116" s="1" t="s">
        <v>116</v>
      </c>
      <c r="C116" s="1">
        <v>70928900</v>
      </c>
      <c r="D116" s="1" t="s">
        <v>99</v>
      </c>
      <c r="E116" s="1" t="s">
        <v>99</v>
      </c>
      <c r="F116" s="1" t="s">
        <v>1031</v>
      </c>
      <c r="G116" s="2">
        <v>0.95593220338983054</v>
      </c>
      <c r="H116" s="1">
        <v>0</v>
      </c>
      <c r="I116" s="1">
        <v>0</v>
      </c>
      <c r="J116" s="1">
        <v>0</v>
      </c>
      <c r="K116" s="1">
        <v>0</v>
      </c>
      <c r="L116" s="1">
        <v>77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62</v>
      </c>
      <c r="BA116" s="1">
        <v>145</v>
      </c>
      <c r="BB116" s="1">
        <v>2020</v>
      </c>
    </row>
    <row r="117" spans="1:54" x14ac:dyDescent="0.25">
      <c r="A117" s="1">
        <v>1755</v>
      </c>
      <c r="B117" s="1" t="s">
        <v>117</v>
      </c>
      <c r="C117" s="1">
        <v>65090726</v>
      </c>
      <c r="D117" s="1" t="s">
        <v>99</v>
      </c>
      <c r="E117" s="1" t="s">
        <v>1116</v>
      </c>
      <c r="F117" s="1" t="s">
        <v>1031</v>
      </c>
      <c r="G117" s="2">
        <v>0.87634408602150538</v>
      </c>
      <c r="H117" s="1">
        <v>0</v>
      </c>
      <c r="I117" s="1">
        <v>0</v>
      </c>
      <c r="J117" s="1">
        <v>0</v>
      </c>
      <c r="K117" s="1">
        <v>0</v>
      </c>
      <c r="L117" s="1">
        <v>80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 t="s">
        <v>1067</v>
      </c>
    </row>
    <row r="118" spans="1:54" x14ac:dyDescent="0.25">
      <c r="A118" s="1">
        <v>1851</v>
      </c>
      <c r="B118" s="1" t="s">
        <v>118</v>
      </c>
      <c r="C118" s="1">
        <v>69060700</v>
      </c>
      <c r="D118" s="1" t="s">
        <v>99</v>
      </c>
      <c r="E118" s="1" t="s">
        <v>1117</v>
      </c>
      <c r="F118" s="1" t="s">
        <v>1030</v>
      </c>
      <c r="G118" s="2">
        <v>0.96296296296296291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13</v>
      </c>
      <c r="AZ118" s="1">
        <v>0</v>
      </c>
      <c r="BA118" s="1">
        <v>0</v>
      </c>
      <c r="BB118" s="1" t="s">
        <v>1070</v>
      </c>
    </row>
    <row r="119" spans="1:54" x14ac:dyDescent="0.25">
      <c r="A119" s="1">
        <v>1858</v>
      </c>
      <c r="B119" s="1" t="s">
        <v>119</v>
      </c>
      <c r="C119" s="1">
        <v>65974130</v>
      </c>
      <c r="D119" s="1" t="s">
        <v>99</v>
      </c>
      <c r="E119" s="1" t="s">
        <v>1117</v>
      </c>
      <c r="F119" s="1" t="s">
        <v>1031</v>
      </c>
      <c r="G119" s="2">
        <v>0.90380761523046094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68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 t="s">
        <v>1067</v>
      </c>
    </row>
    <row r="120" spans="1:54" x14ac:dyDescent="0.25">
      <c r="A120" s="1">
        <v>1863</v>
      </c>
      <c r="B120" s="1" t="s">
        <v>120</v>
      </c>
      <c r="C120" s="1">
        <v>69060800</v>
      </c>
      <c r="D120" s="1" t="s">
        <v>99</v>
      </c>
      <c r="E120" s="1" t="s">
        <v>1118</v>
      </c>
      <c r="F120" s="1" t="s">
        <v>1030</v>
      </c>
      <c r="G120" s="2">
        <v>0.91941391941391937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28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19</v>
      </c>
      <c r="AS120" s="1">
        <v>20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 t="s">
        <v>1067</v>
      </c>
    </row>
    <row r="121" spans="1:54" x14ac:dyDescent="0.25">
      <c r="A121" s="1">
        <v>1864</v>
      </c>
      <c r="B121" s="1" t="s">
        <v>121</v>
      </c>
      <c r="C121" s="1">
        <v>69060800</v>
      </c>
      <c r="D121" s="1" t="s">
        <v>99</v>
      </c>
      <c r="E121" s="1" t="s">
        <v>1118</v>
      </c>
      <c r="F121" s="1" t="s">
        <v>1030</v>
      </c>
      <c r="G121" s="2">
        <v>0.94687500000000002</v>
      </c>
      <c r="H121" s="1">
        <v>0</v>
      </c>
      <c r="I121" s="1">
        <v>0</v>
      </c>
      <c r="J121" s="1">
        <v>0</v>
      </c>
      <c r="K121" s="1">
        <v>0</v>
      </c>
      <c r="L121" s="1">
        <v>33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37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33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 t="s">
        <v>1067</v>
      </c>
    </row>
    <row r="122" spans="1:54" x14ac:dyDescent="0.25">
      <c r="A122" s="1">
        <v>1880</v>
      </c>
      <c r="B122" s="1" t="s">
        <v>122</v>
      </c>
      <c r="C122" s="1">
        <v>70878900</v>
      </c>
      <c r="D122" s="1" t="s">
        <v>99</v>
      </c>
      <c r="E122" s="1" t="s">
        <v>1119</v>
      </c>
      <c r="F122" s="1" t="s">
        <v>1029</v>
      </c>
      <c r="G122" s="2">
        <v>0.93902439024390238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63</v>
      </c>
      <c r="V122" s="1">
        <v>0</v>
      </c>
      <c r="W122" s="1">
        <v>0</v>
      </c>
      <c r="X122" s="1">
        <v>0</v>
      </c>
      <c r="Y122" s="1">
        <v>27</v>
      </c>
      <c r="Z122" s="1">
        <v>0</v>
      </c>
      <c r="AA122" s="1">
        <v>0</v>
      </c>
      <c r="AB122" s="1">
        <v>0</v>
      </c>
      <c r="AC122" s="1">
        <v>0</v>
      </c>
      <c r="AD122" s="1">
        <v>18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 t="s">
        <v>1067</v>
      </c>
    </row>
    <row r="123" spans="1:54" x14ac:dyDescent="0.25">
      <c r="A123" s="1">
        <v>1884</v>
      </c>
      <c r="B123" s="1" t="s">
        <v>123</v>
      </c>
      <c r="C123" s="1">
        <v>70878900</v>
      </c>
      <c r="D123" s="1" t="s">
        <v>99</v>
      </c>
      <c r="E123" s="1" t="s">
        <v>1119</v>
      </c>
      <c r="F123" s="1" t="s">
        <v>1029</v>
      </c>
      <c r="G123" s="2">
        <v>0.86582809224318658</v>
      </c>
      <c r="H123" s="1">
        <v>40</v>
      </c>
      <c r="I123" s="1">
        <v>85</v>
      </c>
      <c r="J123" s="1">
        <v>0</v>
      </c>
      <c r="K123" s="1">
        <v>0</v>
      </c>
      <c r="L123" s="1">
        <v>89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79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 t="s">
        <v>1067</v>
      </c>
    </row>
    <row r="124" spans="1:54" x14ac:dyDescent="0.25">
      <c r="A124" s="1">
        <v>1894</v>
      </c>
      <c r="B124" s="1" t="s">
        <v>124</v>
      </c>
      <c r="C124" s="1">
        <v>70878900</v>
      </c>
      <c r="D124" s="1" t="s">
        <v>99</v>
      </c>
      <c r="E124" s="1" t="s">
        <v>1119</v>
      </c>
      <c r="F124" s="1" t="s">
        <v>1029</v>
      </c>
      <c r="G124" s="8">
        <v>0.78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37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37</v>
      </c>
      <c r="AL124" s="1">
        <v>0</v>
      </c>
      <c r="AM124" s="1">
        <v>0</v>
      </c>
      <c r="AN124" s="1">
        <v>12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 t="s">
        <v>1067</v>
      </c>
    </row>
    <row r="125" spans="1:54" x14ac:dyDescent="0.25">
      <c r="A125" s="1">
        <v>1895</v>
      </c>
      <c r="B125" s="1" t="s">
        <v>125</v>
      </c>
      <c r="C125" s="1">
        <v>70878900</v>
      </c>
      <c r="D125" s="1" t="s">
        <v>99</v>
      </c>
      <c r="E125" s="1" t="s">
        <v>1119</v>
      </c>
      <c r="F125" s="1" t="s">
        <v>1029</v>
      </c>
      <c r="G125" s="2">
        <v>0.91463414634146345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21</v>
      </c>
      <c r="S125" s="1">
        <v>0</v>
      </c>
      <c r="T125" s="1">
        <v>32</v>
      </c>
      <c r="U125" s="1">
        <v>0</v>
      </c>
      <c r="V125" s="1">
        <v>0</v>
      </c>
      <c r="W125" s="1">
        <v>0</v>
      </c>
      <c r="X125" s="1">
        <v>28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 t="s">
        <v>1067</v>
      </c>
    </row>
    <row r="126" spans="1:54" x14ac:dyDescent="0.25">
      <c r="A126" s="1">
        <v>1958</v>
      </c>
      <c r="B126" s="1" t="s">
        <v>126</v>
      </c>
      <c r="C126" s="1">
        <v>70983600</v>
      </c>
      <c r="D126" s="1" t="s">
        <v>99</v>
      </c>
      <c r="E126" s="1" t="s">
        <v>1120</v>
      </c>
      <c r="F126" s="1" t="s">
        <v>1029</v>
      </c>
      <c r="G126" s="2">
        <v>0.90717299578059074</v>
      </c>
      <c r="H126" s="1">
        <v>0</v>
      </c>
      <c r="I126" s="1">
        <v>0</v>
      </c>
      <c r="J126" s="1">
        <v>0</v>
      </c>
      <c r="K126" s="1">
        <v>0</v>
      </c>
      <c r="L126" s="1">
        <v>22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18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40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46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 t="s">
        <v>1067</v>
      </c>
    </row>
    <row r="127" spans="1:54" x14ac:dyDescent="0.25">
      <c r="A127" s="1">
        <v>1996</v>
      </c>
      <c r="B127" s="1" t="s">
        <v>127</v>
      </c>
      <c r="C127" s="1">
        <v>69061400</v>
      </c>
      <c r="D127" s="1" t="s">
        <v>99</v>
      </c>
      <c r="E127" s="1" t="s">
        <v>1121</v>
      </c>
      <c r="F127" s="1" t="s">
        <v>1030</v>
      </c>
      <c r="G127" s="2">
        <v>0.91977611940298509</v>
      </c>
      <c r="H127" s="1">
        <v>0</v>
      </c>
      <c r="I127" s="1">
        <v>0</v>
      </c>
      <c r="J127" s="1">
        <v>0</v>
      </c>
      <c r="K127" s="1">
        <v>0</v>
      </c>
      <c r="L127" s="1">
        <v>63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61</v>
      </c>
      <c r="V127" s="1">
        <v>0</v>
      </c>
      <c r="W127" s="1">
        <v>0</v>
      </c>
      <c r="X127" s="1">
        <v>53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22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2020</v>
      </c>
    </row>
    <row r="128" spans="1:54" x14ac:dyDescent="0.25">
      <c r="A128" s="1">
        <v>2012</v>
      </c>
      <c r="B128" s="1" t="s">
        <v>128</v>
      </c>
      <c r="C128" s="1">
        <v>69073400</v>
      </c>
      <c r="D128" s="1" t="s">
        <v>99</v>
      </c>
      <c r="E128" s="1" t="s">
        <v>1122</v>
      </c>
      <c r="F128" s="1" t="s">
        <v>1030</v>
      </c>
      <c r="G128" s="2">
        <v>0.97222222222222221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17</v>
      </c>
      <c r="R128" s="1">
        <v>0</v>
      </c>
      <c r="S128" s="1">
        <v>0</v>
      </c>
      <c r="T128" s="1">
        <v>21</v>
      </c>
      <c r="U128" s="1">
        <v>45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16</v>
      </c>
      <c r="AG128" s="1">
        <v>0</v>
      </c>
      <c r="AH128" s="1">
        <v>0</v>
      </c>
      <c r="AI128" s="1">
        <v>0</v>
      </c>
      <c r="AJ128" s="1">
        <v>32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 t="s">
        <v>1067</v>
      </c>
    </row>
    <row r="129" spans="1:54" x14ac:dyDescent="0.25">
      <c r="A129" s="1">
        <v>2013</v>
      </c>
      <c r="B129" s="1" t="s">
        <v>129</v>
      </c>
      <c r="C129" s="1">
        <v>69073400</v>
      </c>
      <c r="D129" s="1" t="s">
        <v>99</v>
      </c>
      <c r="E129" s="1" t="s">
        <v>1122</v>
      </c>
      <c r="F129" s="1" t="s">
        <v>1030</v>
      </c>
      <c r="G129" s="2">
        <v>0.94254445964432287</v>
      </c>
      <c r="H129" s="1">
        <v>0</v>
      </c>
      <c r="I129" s="1">
        <v>36</v>
      </c>
      <c r="J129" s="1">
        <v>0</v>
      </c>
      <c r="K129" s="1">
        <v>0</v>
      </c>
      <c r="L129" s="1">
        <v>193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136</v>
      </c>
      <c r="BA129" s="1">
        <v>0</v>
      </c>
      <c r="BB129" s="1" t="s">
        <v>1067</v>
      </c>
    </row>
    <row r="130" spans="1:54" x14ac:dyDescent="0.25">
      <c r="A130" s="1">
        <v>2035</v>
      </c>
      <c r="B130" s="1" t="s">
        <v>130</v>
      </c>
      <c r="C130" s="1">
        <v>69073400</v>
      </c>
      <c r="D130" s="1" t="s">
        <v>99</v>
      </c>
      <c r="E130" s="1" t="s">
        <v>1122</v>
      </c>
      <c r="F130" s="1" t="s">
        <v>1030</v>
      </c>
      <c r="G130" s="2">
        <v>0.95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21</v>
      </c>
      <c r="AY130" s="1">
        <v>0</v>
      </c>
      <c r="AZ130" s="1">
        <v>0</v>
      </c>
      <c r="BA130" s="1">
        <v>0</v>
      </c>
      <c r="BB130" s="1" t="s">
        <v>1067</v>
      </c>
    </row>
    <row r="131" spans="1:54" x14ac:dyDescent="0.25">
      <c r="A131" s="1">
        <v>2044</v>
      </c>
      <c r="B131" s="1" t="s">
        <v>131</v>
      </c>
      <c r="C131" s="1">
        <v>65624710</v>
      </c>
      <c r="D131" s="1" t="s">
        <v>99</v>
      </c>
      <c r="E131" s="1" t="s">
        <v>1122</v>
      </c>
      <c r="F131" s="1" t="s">
        <v>1031</v>
      </c>
      <c r="G131" s="2">
        <v>0.93791281373844126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128</v>
      </c>
      <c r="V131" s="1">
        <v>0</v>
      </c>
      <c r="W131" s="1">
        <v>77</v>
      </c>
      <c r="X131" s="1">
        <v>86</v>
      </c>
      <c r="Y131" s="1">
        <v>84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 t="s">
        <v>1067</v>
      </c>
    </row>
    <row r="132" spans="1:54" x14ac:dyDescent="0.25">
      <c r="A132" s="1">
        <v>2064</v>
      </c>
      <c r="B132" s="1" t="s">
        <v>132</v>
      </c>
      <c r="C132" s="1">
        <v>69073600</v>
      </c>
      <c r="D132" s="1" t="s">
        <v>99</v>
      </c>
      <c r="E132" s="1" t="s">
        <v>1123</v>
      </c>
      <c r="F132" s="1" t="s">
        <v>1030</v>
      </c>
      <c r="G132" s="2">
        <v>0.95516569200779722</v>
      </c>
      <c r="H132" s="1">
        <v>0</v>
      </c>
      <c r="I132" s="1">
        <v>0</v>
      </c>
      <c r="J132" s="1">
        <v>0</v>
      </c>
      <c r="K132" s="1">
        <v>0</v>
      </c>
      <c r="L132" s="1">
        <v>52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46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52</v>
      </c>
      <c r="BA132" s="1">
        <v>0</v>
      </c>
      <c r="BB132" s="1" t="s">
        <v>1067</v>
      </c>
    </row>
    <row r="133" spans="1:54" x14ac:dyDescent="0.25">
      <c r="A133" s="1">
        <v>2066</v>
      </c>
      <c r="B133" s="1" t="s">
        <v>133</v>
      </c>
      <c r="C133" s="1">
        <v>69073600</v>
      </c>
      <c r="D133" s="1" t="s">
        <v>99</v>
      </c>
      <c r="E133" s="1" t="s">
        <v>1123</v>
      </c>
      <c r="F133" s="1" t="s">
        <v>1030</v>
      </c>
      <c r="G133" s="2">
        <v>0.95789473684210524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42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 t="s">
        <v>1071</v>
      </c>
    </row>
    <row r="134" spans="1:54" x14ac:dyDescent="0.25">
      <c r="A134" s="1">
        <v>2075</v>
      </c>
      <c r="B134" s="1" t="s">
        <v>134</v>
      </c>
      <c r="C134" s="1">
        <v>69073700</v>
      </c>
      <c r="D134" s="1" t="s">
        <v>99</v>
      </c>
      <c r="E134" s="1" t="s">
        <v>1124</v>
      </c>
      <c r="F134" s="1" t="s">
        <v>1030</v>
      </c>
      <c r="G134" s="2">
        <v>0.9464285714285714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33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47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 t="s">
        <v>1070</v>
      </c>
    </row>
    <row r="135" spans="1:54" x14ac:dyDescent="0.25">
      <c r="A135" s="1">
        <v>2078</v>
      </c>
      <c r="B135" s="1" t="s">
        <v>135</v>
      </c>
      <c r="C135" s="1">
        <v>69061700</v>
      </c>
      <c r="D135" s="1" t="s">
        <v>99</v>
      </c>
      <c r="E135" s="1" t="s">
        <v>1125</v>
      </c>
      <c r="F135" s="1" t="s">
        <v>1030</v>
      </c>
      <c r="G135" s="2">
        <v>0.88196721311475412</v>
      </c>
      <c r="H135" s="1">
        <v>0</v>
      </c>
      <c r="I135" s="1">
        <v>20</v>
      </c>
      <c r="J135" s="1">
        <v>0</v>
      </c>
      <c r="K135" s="1">
        <v>0</v>
      </c>
      <c r="L135" s="1">
        <v>23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51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 t="s">
        <v>1067</v>
      </c>
    </row>
    <row r="136" spans="1:54" x14ac:dyDescent="0.25">
      <c r="A136" s="1">
        <v>2084</v>
      </c>
      <c r="B136" s="1" t="s">
        <v>136</v>
      </c>
      <c r="C136" s="1">
        <v>69061600</v>
      </c>
      <c r="D136" s="1" t="s">
        <v>99</v>
      </c>
      <c r="E136" s="1" t="s">
        <v>1126</v>
      </c>
      <c r="F136" s="1" t="s">
        <v>1030</v>
      </c>
      <c r="G136" s="2">
        <v>0.91208791208791207</v>
      </c>
      <c r="H136" s="1">
        <v>0</v>
      </c>
      <c r="I136" s="1">
        <v>0</v>
      </c>
      <c r="J136" s="1">
        <v>0</v>
      </c>
      <c r="K136" s="1">
        <v>0</v>
      </c>
      <c r="L136" s="1">
        <v>69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48</v>
      </c>
      <c r="U136" s="1">
        <v>0</v>
      </c>
      <c r="V136" s="1">
        <v>0</v>
      </c>
      <c r="W136" s="1">
        <v>0</v>
      </c>
      <c r="X136" s="1">
        <v>49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 t="s">
        <v>1067</v>
      </c>
    </row>
    <row r="137" spans="1:54" x14ac:dyDescent="0.25">
      <c r="A137" s="1">
        <v>2102</v>
      </c>
      <c r="B137" s="1" t="s">
        <v>137</v>
      </c>
      <c r="C137" s="1">
        <v>71499900</v>
      </c>
      <c r="D137" s="1" t="s">
        <v>1025</v>
      </c>
      <c r="E137" s="1" t="s">
        <v>1127</v>
      </c>
      <c r="F137" s="1" t="s">
        <v>1032</v>
      </c>
      <c r="G137" s="2">
        <v>0.94372294372294374</v>
      </c>
      <c r="H137" s="1">
        <v>0</v>
      </c>
      <c r="I137" s="1">
        <v>0</v>
      </c>
      <c r="J137" s="1">
        <v>0</v>
      </c>
      <c r="K137" s="1">
        <v>0</v>
      </c>
      <c r="L137" s="1">
        <v>72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74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89</v>
      </c>
      <c r="AT137" s="1">
        <v>104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 t="s">
        <v>1067</v>
      </c>
    </row>
    <row r="138" spans="1:54" x14ac:dyDescent="0.25">
      <c r="A138" s="1">
        <v>2103</v>
      </c>
      <c r="B138" s="1" t="s">
        <v>138</v>
      </c>
      <c r="C138" s="1">
        <v>60911000</v>
      </c>
      <c r="D138" s="1" t="s">
        <v>1025</v>
      </c>
      <c r="E138" s="1" t="s">
        <v>1127</v>
      </c>
      <c r="F138" s="1" t="s">
        <v>1032</v>
      </c>
      <c r="G138" s="2">
        <v>0.91183879093198994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153</v>
      </c>
      <c r="V138" s="1">
        <v>0</v>
      </c>
      <c r="W138" s="1">
        <v>129</v>
      </c>
      <c r="X138" s="1">
        <v>148</v>
      </c>
      <c r="Y138" s="1">
        <v>0</v>
      </c>
      <c r="Z138" s="1">
        <v>71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 t="s">
        <v>1067</v>
      </c>
    </row>
    <row r="139" spans="1:54" x14ac:dyDescent="0.25">
      <c r="A139" s="1">
        <v>2104</v>
      </c>
      <c r="B139" s="1" t="s">
        <v>139</v>
      </c>
      <c r="C139" s="1">
        <v>71014200</v>
      </c>
      <c r="D139" s="1" t="s">
        <v>1025</v>
      </c>
      <c r="E139" s="1" t="s">
        <v>1127</v>
      </c>
      <c r="F139" s="1" t="s">
        <v>1029</v>
      </c>
      <c r="G139" s="2">
        <v>0.88065610859728505</v>
      </c>
      <c r="H139" s="1">
        <v>0</v>
      </c>
      <c r="I139" s="1">
        <v>184</v>
      </c>
      <c r="J139" s="1">
        <v>0</v>
      </c>
      <c r="K139" s="1">
        <v>0</v>
      </c>
      <c r="L139" s="1">
        <v>362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172</v>
      </c>
      <c r="AH139" s="1">
        <v>168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 t="s">
        <v>1067</v>
      </c>
    </row>
    <row r="140" spans="1:54" x14ac:dyDescent="0.25">
      <c r="A140" s="1">
        <v>2105</v>
      </c>
      <c r="B140" s="1" t="s">
        <v>140</v>
      </c>
      <c r="C140" s="1">
        <v>70912300</v>
      </c>
      <c r="D140" s="1" t="s">
        <v>1025</v>
      </c>
      <c r="E140" s="1" t="s">
        <v>1127</v>
      </c>
      <c r="F140" s="1" t="s">
        <v>1032</v>
      </c>
      <c r="G140" s="2">
        <v>0.91222570532915359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70</v>
      </c>
      <c r="R140" s="1">
        <v>81</v>
      </c>
      <c r="S140" s="1">
        <v>0</v>
      </c>
      <c r="T140" s="1">
        <v>152</v>
      </c>
      <c r="U140" s="1">
        <v>0</v>
      </c>
      <c r="V140" s="1">
        <v>0</v>
      </c>
      <c r="W140" s="1">
        <v>0</v>
      </c>
      <c r="X140" s="1">
        <v>176</v>
      </c>
      <c r="Y140" s="1">
        <v>0</v>
      </c>
      <c r="Z140" s="1">
        <v>82</v>
      </c>
      <c r="AA140" s="1">
        <v>0</v>
      </c>
      <c r="AB140" s="1">
        <v>0</v>
      </c>
      <c r="AC140" s="1">
        <v>0</v>
      </c>
      <c r="AD140" s="1">
        <v>76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2021</v>
      </c>
    </row>
    <row r="141" spans="1:54" x14ac:dyDescent="0.25">
      <c r="A141" s="1">
        <v>2111</v>
      </c>
      <c r="B141" s="1" t="s">
        <v>141</v>
      </c>
      <c r="C141" s="1">
        <v>71014200</v>
      </c>
      <c r="D141" s="1" t="s">
        <v>1025</v>
      </c>
      <c r="E141" s="1" t="s">
        <v>1127</v>
      </c>
      <c r="F141" s="1" t="s">
        <v>1029</v>
      </c>
      <c r="G141" s="2">
        <v>0.9309791332263242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140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188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2020</v>
      </c>
    </row>
    <row r="142" spans="1:54" x14ac:dyDescent="0.25">
      <c r="A142" s="1">
        <v>2123</v>
      </c>
      <c r="B142" s="1" t="s">
        <v>142</v>
      </c>
      <c r="C142" s="1">
        <v>71014200</v>
      </c>
      <c r="D142" s="1" t="s">
        <v>1025</v>
      </c>
      <c r="E142" s="1" t="s">
        <v>1127</v>
      </c>
      <c r="F142" s="1" t="s">
        <v>1029</v>
      </c>
      <c r="G142" s="2">
        <v>0.91276252019386106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113</v>
      </c>
      <c r="Y142" s="1">
        <v>0</v>
      </c>
      <c r="Z142" s="1">
        <v>77</v>
      </c>
      <c r="AA142" s="1">
        <v>53</v>
      </c>
      <c r="AB142" s="1">
        <v>57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 t="s">
        <v>1067</v>
      </c>
    </row>
    <row r="143" spans="1:54" x14ac:dyDescent="0.25">
      <c r="A143" s="1">
        <v>2124</v>
      </c>
      <c r="B143" s="1" t="s">
        <v>143</v>
      </c>
      <c r="C143" s="1">
        <v>71014200</v>
      </c>
      <c r="D143" s="1" t="s">
        <v>1025</v>
      </c>
      <c r="E143" s="1" t="s">
        <v>1127</v>
      </c>
      <c r="F143" s="1" t="s">
        <v>1029</v>
      </c>
      <c r="G143" s="2">
        <v>0.8839285714285714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67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46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2020</v>
      </c>
    </row>
    <row r="144" spans="1:54" x14ac:dyDescent="0.25">
      <c r="A144" s="1">
        <v>2134</v>
      </c>
      <c r="B144" s="1" t="s">
        <v>144</v>
      </c>
      <c r="C144" s="1">
        <v>71014200</v>
      </c>
      <c r="D144" s="1" t="s">
        <v>1025</v>
      </c>
      <c r="E144" s="1" t="s">
        <v>1127</v>
      </c>
      <c r="F144" s="1" t="s">
        <v>1029</v>
      </c>
      <c r="G144" s="2">
        <v>0.90316205533596838</v>
      </c>
      <c r="H144" s="1">
        <v>0</v>
      </c>
      <c r="I144" s="1">
        <v>0</v>
      </c>
      <c r="J144" s="1">
        <v>0</v>
      </c>
      <c r="K144" s="1">
        <v>0</v>
      </c>
      <c r="L144" s="1">
        <v>190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52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2020</v>
      </c>
    </row>
    <row r="145" spans="1:54" x14ac:dyDescent="0.25">
      <c r="A145" s="1">
        <v>2205</v>
      </c>
      <c r="B145" s="1" t="s">
        <v>145</v>
      </c>
      <c r="C145" s="1">
        <v>69080300</v>
      </c>
      <c r="D145" s="1" t="s">
        <v>1025</v>
      </c>
      <c r="E145" s="1" t="s">
        <v>1128</v>
      </c>
      <c r="F145" s="1" t="s">
        <v>1030</v>
      </c>
      <c r="G145" s="2">
        <v>0.94779116465863456</v>
      </c>
      <c r="H145" s="1">
        <v>0</v>
      </c>
      <c r="I145" s="1">
        <v>0</v>
      </c>
      <c r="J145" s="1">
        <v>0</v>
      </c>
      <c r="K145" s="1">
        <v>0</v>
      </c>
      <c r="L145" s="1">
        <v>41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43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 t="s">
        <v>1067</v>
      </c>
    </row>
    <row r="146" spans="1:54" x14ac:dyDescent="0.25">
      <c r="A146" s="1">
        <v>2206</v>
      </c>
      <c r="B146" s="1" t="s">
        <v>146</v>
      </c>
      <c r="C146" s="1">
        <v>69080300</v>
      </c>
      <c r="D146" s="1" t="s">
        <v>1025</v>
      </c>
      <c r="E146" s="1" t="s">
        <v>1128</v>
      </c>
      <c r="F146" s="1" t="s">
        <v>1030</v>
      </c>
      <c r="G146" s="2">
        <v>0.93893129770992367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61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 t="s">
        <v>1067</v>
      </c>
    </row>
    <row r="147" spans="1:54" x14ac:dyDescent="0.25">
      <c r="A147" s="1">
        <v>2219</v>
      </c>
      <c r="B147" s="1" t="s">
        <v>147</v>
      </c>
      <c r="C147" s="1">
        <v>74304600</v>
      </c>
      <c r="D147" s="1" t="s">
        <v>1025</v>
      </c>
      <c r="E147" s="1" t="s">
        <v>1128</v>
      </c>
      <c r="F147" s="1" t="s">
        <v>1031</v>
      </c>
      <c r="G147" s="2">
        <v>0.9427609427609428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154</v>
      </c>
      <c r="AY147" s="1">
        <v>0</v>
      </c>
      <c r="AZ147" s="1">
        <v>0</v>
      </c>
      <c r="BA147" s="1">
        <v>0</v>
      </c>
      <c r="BB147" s="1">
        <v>2020</v>
      </c>
    </row>
    <row r="148" spans="1:54" x14ac:dyDescent="0.25">
      <c r="A148" s="1">
        <v>2222</v>
      </c>
      <c r="B148" s="1" t="s">
        <v>148</v>
      </c>
      <c r="C148" s="1">
        <v>69080500</v>
      </c>
      <c r="D148" s="1" t="s">
        <v>1025</v>
      </c>
      <c r="E148" s="1" t="s">
        <v>1129</v>
      </c>
      <c r="F148" s="1" t="s">
        <v>1030</v>
      </c>
      <c r="G148" s="2">
        <v>0.93710691823899372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69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73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 t="s">
        <v>1070</v>
      </c>
    </row>
    <row r="149" spans="1:54" x14ac:dyDescent="0.25">
      <c r="A149" s="1">
        <v>2263</v>
      </c>
      <c r="B149" s="1" t="s">
        <v>149</v>
      </c>
      <c r="C149" s="1">
        <v>69081400</v>
      </c>
      <c r="D149" s="1" t="s">
        <v>1025</v>
      </c>
      <c r="E149" s="1" t="s">
        <v>1130</v>
      </c>
      <c r="F149" s="1" t="s">
        <v>1030</v>
      </c>
      <c r="G149" s="2">
        <v>0.97499999999999998</v>
      </c>
      <c r="H149" s="1">
        <v>0</v>
      </c>
      <c r="I149" s="1">
        <v>0</v>
      </c>
      <c r="J149" s="1">
        <v>0</v>
      </c>
      <c r="K149" s="1">
        <v>0</v>
      </c>
      <c r="L149" s="1">
        <v>27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 t="s">
        <v>1067</v>
      </c>
    </row>
    <row r="150" spans="1:54" x14ac:dyDescent="0.25">
      <c r="A150" s="1">
        <v>2278</v>
      </c>
      <c r="B150" s="1" t="s">
        <v>150</v>
      </c>
      <c r="C150" s="1">
        <v>65076778</v>
      </c>
      <c r="D150" s="1" t="s">
        <v>1025</v>
      </c>
      <c r="E150" s="1" t="s">
        <v>1131</v>
      </c>
      <c r="F150" s="1" t="s">
        <v>1031</v>
      </c>
      <c r="G150" s="2">
        <v>0.83650793650793653</v>
      </c>
      <c r="H150" s="1">
        <v>0</v>
      </c>
      <c r="I150" s="1">
        <v>37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68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 t="s">
        <v>1067</v>
      </c>
    </row>
    <row r="151" spans="1:54" x14ac:dyDescent="0.25">
      <c r="A151" s="1">
        <v>2280</v>
      </c>
      <c r="B151" s="1" t="s">
        <v>151</v>
      </c>
      <c r="C151" s="1">
        <v>69081200</v>
      </c>
      <c r="D151" s="1" t="s">
        <v>1025</v>
      </c>
      <c r="E151" s="1" t="s">
        <v>1132</v>
      </c>
      <c r="F151" s="1" t="s">
        <v>1030</v>
      </c>
      <c r="G151" s="2">
        <v>0.94736842105263153</v>
      </c>
      <c r="H151" s="1">
        <v>0</v>
      </c>
      <c r="I151" s="1">
        <v>128</v>
      </c>
      <c r="J151" s="1">
        <v>0</v>
      </c>
      <c r="K151" s="1">
        <v>0</v>
      </c>
      <c r="L151" s="1">
        <v>154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2020</v>
      </c>
    </row>
    <row r="152" spans="1:54" x14ac:dyDescent="0.25">
      <c r="A152" s="1">
        <v>2285</v>
      </c>
      <c r="B152" s="1" t="s">
        <v>152</v>
      </c>
      <c r="C152" s="1">
        <v>69081200</v>
      </c>
      <c r="D152" s="1" t="s">
        <v>1025</v>
      </c>
      <c r="E152" s="1" t="s">
        <v>1132</v>
      </c>
      <c r="F152" s="1" t="s">
        <v>1030</v>
      </c>
      <c r="G152" s="2">
        <v>0.94059405940594054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39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 t="s">
        <v>1067</v>
      </c>
    </row>
    <row r="153" spans="1:54" x14ac:dyDescent="0.25">
      <c r="A153" s="1">
        <v>2319</v>
      </c>
      <c r="B153" s="1" t="s">
        <v>153</v>
      </c>
      <c r="C153" s="1">
        <v>69081700</v>
      </c>
      <c r="D153" s="1" t="s">
        <v>1025</v>
      </c>
      <c r="E153" s="1" t="s">
        <v>1133</v>
      </c>
      <c r="F153" s="1" t="s">
        <v>1030</v>
      </c>
      <c r="G153" s="2">
        <v>0.95333333333333337</v>
      </c>
      <c r="H153" s="1">
        <v>0</v>
      </c>
      <c r="I153" s="1">
        <v>0</v>
      </c>
      <c r="J153" s="1">
        <v>0</v>
      </c>
      <c r="K153" s="1">
        <v>0</v>
      </c>
      <c r="L153" s="1">
        <v>59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21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 t="s">
        <v>1067</v>
      </c>
    </row>
    <row r="154" spans="1:54" x14ac:dyDescent="0.25">
      <c r="A154" s="1">
        <v>2375</v>
      </c>
      <c r="B154" s="1" t="s">
        <v>154</v>
      </c>
      <c r="C154" s="1">
        <v>69081100</v>
      </c>
      <c r="D154" s="1" t="s">
        <v>1025</v>
      </c>
      <c r="E154" s="1" t="s">
        <v>1134</v>
      </c>
      <c r="F154" s="1" t="s">
        <v>1030</v>
      </c>
      <c r="G154" s="2">
        <v>0.95687331536388143</v>
      </c>
      <c r="H154" s="1">
        <v>0</v>
      </c>
      <c r="I154" s="1">
        <v>0</v>
      </c>
      <c r="J154" s="1">
        <v>0</v>
      </c>
      <c r="K154" s="1">
        <v>0</v>
      </c>
      <c r="L154" s="1">
        <v>46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55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 t="s">
        <v>1071</v>
      </c>
    </row>
    <row r="155" spans="1:54" x14ac:dyDescent="0.25">
      <c r="A155" s="1">
        <v>2378</v>
      </c>
      <c r="B155" s="1" t="s">
        <v>155</v>
      </c>
      <c r="C155" s="1">
        <v>69080900</v>
      </c>
      <c r="D155" s="1" t="s">
        <v>1025</v>
      </c>
      <c r="E155" s="1" t="s">
        <v>1135</v>
      </c>
      <c r="F155" s="1" t="s">
        <v>1030</v>
      </c>
      <c r="G155" s="2">
        <v>0.96742671009771986</v>
      </c>
      <c r="H155" s="1">
        <v>0</v>
      </c>
      <c r="I155" s="1">
        <v>0</v>
      </c>
      <c r="J155" s="1">
        <v>0</v>
      </c>
      <c r="K155" s="1">
        <v>0</v>
      </c>
      <c r="L155" s="1">
        <v>56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12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30</v>
      </c>
      <c r="AY155" s="1">
        <v>0</v>
      </c>
      <c r="AZ155" s="1">
        <v>0</v>
      </c>
      <c r="BA155" s="1">
        <v>0</v>
      </c>
      <c r="BB155" s="1">
        <v>2020</v>
      </c>
    </row>
    <row r="156" spans="1:54" x14ac:dyDescent="0.25">
      <c r="A156" s="1">
        <v>2401</v>
      </c>
      <c r="B156" s="1" t="s">
        <v>156</v>
      </c>
      <c r="C156" s="1">
        <v>70633700</v>
      </c>
      <c r="D156" s="1" t="s">
        <v>1025</v>
      </c>
      <c r="E156" s="1" t="s">
        <v>1136</v>
      </c>
      <c r="F156" s="1" t="s">
        <v>1031</v>
      </c>
      <c r="G156" s="2">
        <v>0.93486590038314177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135</v>
      </c>
      <c r="AY156" s="1">
        <v>0</v>
      </c>
      <c r="AZ156" s="1">
        <v>0</v>
      </c>
      <c r="BA156" s="1">
        <v>0</v>
      </c>
      <c r="BB156" s="1" t="s">
        <v>1067</v>
      </c>
    </row>
    <row r="157" spans="1:54" x14ac:dyDescent="0.25">
      <c r="A157" s="1">
        <v>2422</v>
      </c>
      <c r="B157" s="1" t="s">
        <v>157</v>
      </c>
      <c r="C157" s="1">
        <v>69080800</v>
      </c>
      <c r="D157" s="1" t="s">
        <v>1025</v>
      </c>
      <c r="E157" s="1" t="s">
        <v>1137</v>
      </c>
      <c r="F157" s="1" t="s">
        <v>1030</v>
      </c>
      <c r="G157" s="2">
        <v>0.93866666666666665</v>
      </c>
      <c r="H157" s="1">
        <v>0</v>
      </c>
      <c r="I157" s="1">
        <v>0</v>
      </c>
      <c r="J157" s="1">
        <v>0</v>
      </c>
      <c r="K157" s="1">
        <v>0</v>
      </c>
      <c r="L157" s="1">
        <v>54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56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35</v>
      </c>
      <c r="AQ157" s="1">
        <v>0</v>
      </c>
      <c r="AR157" s="1">
        <v>0</v>
      </c>
      <c r="AS157" s="1">
        <v>29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 t="s">
        <v>1071</v>
      </c>
    </row>
    <row r="158" spans="1:54" x14ac:dyDescent="0.25">
      <c r="A158" s="1">
        <v>2442</v>
      </c>
      <c r="B158" s="1" t="s">
        <v>158</v>
      </c>
      <c r="C158" s="1">
        <v>71499900</v>
      </c>
      <c r="D158" s="1" t="s">
        <v>1025</v>
      </c>
      <c r="E158" s="1" t="s">
        <v>1138</v>
      </c>
      <c r="F158" s="1" t="s">
        <v>1032</v>
      </c>
      <c r="G158" s="2">
        <v>0.94905385735080061</v>
      </c>
      <c r="H158" s="1">
        <v>0</v>
      </c>
      <c r="I158" s="1">
        <v>0</v>
      </c>
      <c r="J158" s="1">
        <v>0</v>
      </c>
      <c r="K158" s="1">
        <v>0</v>
      </c>
      <c r="L158" s="1">
        <v>62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109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142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 t="s">
        <v>1067</v>
      </c>
    </row>
    <row r="159" spans="1:54" x14ac:dyDescent="0.25">
      <c r="A159" s="1">
        <v>2443</v>
      </c>
      <c r="B159" s="1" t="s">
        <v>159</v>
      </c>
      <c r="C159" s="1">
        <v>70729100</v>
      </c>
      <c r="D159" s="1" t="s">
        <v>1025</v>
      </c>
      <c r="E159" s="1" t="s">
        <v>1138</v>
      </c>
      <c r="F159" s="1" t="s">
        <v>1032</v>
      </c>
      <c r="G159" s="2">
        <v>0.93827160493827155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78</v>
      </c>
      <c r="S159" s="1">
        <v>0</v>
      </c>
      <c r="T159" s="1">
        <v>79</v>
      </c>
      <c r="U159" s="1">
        <v>90</v>
      </c>
      <c r="V159" s="1">
        <v>0</v>
      </c>
      <c r="W159" s="1">
        <v>88</v>
      </c>
      <c r="X159" s="1">
        <v>87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2021</v>
      </c>
    </row>
    <row r="160" spans="1:54" x14ac:dyDescent="0.25">
      <c r="A160" s="1">
        <v>2444</v>
      </c>
      <c r="B160" s="1" t="s">
        <v>160</v>
      </c>
      <c r="C160" s="1">
        <v>62000790</v>
      </c>
      <c r="D160" s="1" t="s">
        <v>1025</v>
      </c>
      <c r="E160" s="1" t="s">
        <v>1138</v>
      </c>
      <c r="F160" s="1" t="s">
        <v>1033</v>
      </c>
      <c r="G160" s="2">
        <v>0.94210526315789478</v>
      </c>
      <c r="H160" s="1">
        <v>0</v>
      </c>
      <c r="I160" s="1">
        <v>70</v>
      </c>
      <c r="J160" s="1">
        <v>0</v>
      </c>
      <c r="K160" s="1">
        <v>0</v>
      </c>
      <c r="L160" s="1">
        <v>115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78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 t="s">
        <v>1067</v>
      </c>
    </row>
    <row r="161" spans="1:54" x14ac:dyDescent="0.25">
      <c r="A161" s="1">
        <v>2448</v>
      </c>
      <c r="B161" s="1" t="s">
        <v>161</v>
      </c>
      <c r="C161" s="1">
        <v>62000790</v>
      </c>
      <c r="D161" s="1" t="s">
        <v>1025</v>
      </c>
      <c r="E161" s="1" t="s">
        <v>1138</v>
      </c>
      <c r="F161" s="1" t="s">
        <v>1033</v>
      </c>
      <c r="G161" s="2">
        <v>0.92352941176470593</v>
      </c>
      <c r="H161" s="1">
        <v>0</v>
      </c>
      <c r="I161" s="1">
        <v>0</v>
      </c>
      <c r="J161" s="1">
        <v>0</v>
      </c>
      <c r="K161" s="1">
        <v>0</v>
      </c>
      <c r="L161" s="1">
        <v>60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93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 t="s">
        <v>1067</v>
      </c>
    </row>
    <row r="162" spans="1:54" x14ac:dyDescent="0.25">
      <c r="A162" s="1">
        <v>2454</v>
      </c>
      <c r="B162" s="1" t="s">
        <v>162</v>
      </c>
      <c r="C162" s="1">
        <v>71124600</v>
      </c>
      <c r="D162" s="1" t="s">
        <v>1025</v>
      </c>
      <c r="E162" s="1" t="s">
        <v>1138</v>
      </c>
      <c r="F162" s="1" t="s">
        <v>1031</v>
      </c>
      <c r="G162" s="2">
        <v>0.81582733812949637</v>
      </c>
      <c r="H162" s="1">
        <v>0</v>
      </c>
      <c r="I162" s="1">
        <v>13</v>
      </c>
      <c r="J162" s="1">
        <v>0</v>
      </c>
      <c r="K162" s="1">
        <v>0</v>
      </c>
      <c r="L162" s="1">
        <v>35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 t="s">
        <v>1067</v>
      </c>
    </row>
    <row r="163" spans="1:54" x14ac:dyDescent="0.25">
      <c r="A163" s="1">
        <v>2485</v>
      </c>
      <c r="B163" s="1" t="s">
        <v>163</v>
      </c>
      <c r="C163" s="1">
        <v>65044735</v>
      </c>
      <c r="D163" s="1" t="s">
        <v>1025</v>
      </c>
      <c r="E163" s="1" t="s">
        <v>1138</v>
      </c>
      <c r="F163" s="1" t="s">
        <v>1032</v>
      </c>
      <c r="G163" s="2">
        <v>0.95268817204301071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79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154</v>
      </c>
      <c r="AY163" s="1">
        <v>0</v>
      </c>
      <c r="AZ163" s="1">
        <v>0</v>
      </c>
      <c r="BA163" s="1">
        <v>0</v>
      </c>
      <c r="BB163" s="1">
        <v>2020</v>
      </c>
    </row>
    <row r="164" spans="1:54" x14ac:dyDescent="0.25">
      <c r="A164" s="1">
        <v>2486</v>
      </c>
      <c r="B164" s="1" t="s">
        <v>164</v>
      </c>
      <c r="C164" s="1">
        <v>62000790</v>
      </c>
      <c r="D164" s="1" t="s">
        <v>1025</v>
      </c>
      <c r="E164" s="1" t="s">
        <v>1139</v>
      </c>
      <c r="F164" s="1" t="s">
        <v>1033</v>
      </c>
      <c r="G164" s="2">
        <v>0.9459783913565426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48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29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44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 t="s">
        <v>1067</v>
      </c>
    </row>
    <row r="165" spans="1:54" x14ac:dyDescent="0.25">
      <c r="A165" s="1">
        <v>2514</v>
      </c>
      <c r="B165" s="1" t="s">
        <v>165</v>
      </c>
      <c r="C165" s="1">
        <v>71430300</v>
      </c>
      <c r="D165" s="1" t="s">
        <v>1025</v>
      </c>
      <c r="E165" s="1" t="s">
        <v>1139</v>
      </c>
      <c r="F165" s="1" t="s">
        <v>1031</v>
      </c>
      <c r="G165" s="2">
        <v>0.94036697247706424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103</v>
      </c>
      <c r="AY165" s="1">
        <v>0</v>
      </c>
      <c r="AZ165" s="1">
        <v>0</v>
      </c>
      <c r="BA165" s="1">
        <v>0</v>
      </c>
      <c r="BB165" s="1" t="s">
        <v>1067</v>
      </c>
    </row>
    <row r="166" spans="1:54" x14ac:dyDescent="0.25">
      <c r="A166" s="1">
        <v>2530</v>
      </c>
      <c r="B166" s="1" t="s">
        <v>166</v>
      </c>
      <c r="C166" s="1">
        <v>62000790</v>
      </c>
      <c r="D166" s="1" t="s">
        <v>1025</v>
      </c>
      <c r="E166" s="1" t="s">
        <v>1140</v>
      </c>
      <c r="F166" s="1" t="s">
        <v>1033</v>
      </c>
      <c r="G166" s="2">
        <v>0.95685279187817263</v>
      </c>
      <c r="H166" s="1">
        <v>0</v>
      </c>
      <c r="I166" s="1">
        <v>0</v>
      </c>
      <c r="J166" s="1">
        <v>0</v>
      </c>
      <c r="K166" s="1">
        <v>0</v>
      </c>
      <c r="L166" s="1">
        <v>66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56</v>
      </c>
      <c r="AY166" s="1">
        <v>0</v>
      </c>
      <c r="AZ166" s="1">
        <v>0</v>
      </c>
      <c r="BA166" s="1">
        <v>0</v>
      </c>
      <c r="BB166" s="1" t="s">
        <v>1071</v>
      </c>
    </row>
    <row r="167" spans="1:54" x14ac:dyDescent="0.25">
      <c r="A167" s="1">
        <v>2552</v>
      </c>
      <c r="B167" s="1" t="s">
        <v>167</v>
      </c>
      <c r="C167" s="1">
        <v>69090600</v>
      </c>
      <c r="D167" s="1" t="s">
        <v>1025</v>
      </c>
      <c r="E167" s="1" t="s">
        <v>1141</v>
      </c>
      <c r="F167" s="1" t="s">
        <v>1030</v>
      </c>
      <c r="G167" s="2">
        <v>0.96016949152542375</v>
      </c>
      <c r="H167" s="1">
        <v>0</v>
      </c>
      <c r="I167" s="1">
        <v>82</v>
      </c>
      <c r="J167" s="1">
        <v>0</v>
      </c>
      <c r="K167" s="1">
        <v>0</v>
      </c>
      <c r="L167" s="1">
        <v>88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113</v>
      </c>
      <c r="V167" s="1">
        <v>0</v>
      </c>
      <c r="W167" s="1">
        <v>0</v>
      </c>
      <c r="X167" s="1">
        <v>0</v>
      </c>
      <c r="Y167" s="1">
        <v>118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25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27</v>
      </c>
      <c r="AQ167" s="1">
        <v>0</v>
      </c>
      <c r="AR167" s="1">
        <v>0</v>
      </c>
      <c r="AS167" s="1">
        <v>114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 t="s">
        <v>1070</v>
      </c>
    </row>
    <row r="168" spans="1:54" x14ac:dyDescent="0.25">
      <c r="A168" s="1">
        <v>2583</v>
      </c>
      <c r="B168" s="1" t="s">
        <v>168</v>
      </c>
      <c r="C168" s="1">
        <v>69090500</v>
      </c>
      <c r="D168" s="1" t="s">
        <v>1025</v>
      </c>
      <c r="E168" s="1" t="s">
        <v>1142</v>
      </c>
      <c r="F168" s="1" t="s">
        <v>1030</v>
      </c>
      <c r="G168" s="2">
        <v>0.95424836601307195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46</v>
      </c>
      <c r="AY168" s="1">
        <v>0</v>
      </c>
      <c r="AZ168" s="1">
        <v>0</v>
      </c>
      <c r="BA168" s="1">
        <v>0</v>
      </c>
      <c r="BB168" s="1" t="s">
        <v>1067</v>
      </c>
    </row>
    <row r="169" spans="1:54" x14ac:dyDescent="0.25">
      <c r="A169" s="1">
        <v>2612</v>
      </c>
      <c r="B169" s="1" t="s">
        <v>169</v>
      </c>
      <c r="C169" s="1">
        <v>69091000</v>
      </c>
      <c r="D169" s="1" t="s">
        <v>1025</v>
      </c>
      <c r="E169" s="1" t="s">
        <v>1143</v>
      </c>
      <c r="F169" s="1" t="s">
        <v>1030</v>
      </c>
      <c r="G169" s="2">
        <v>0.95424836601307195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22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 t="s">
        <v>1067</v>
      </c>
    </row>
    <row r="170" spans="1:54" x14ac:dyDescent="0.25">
      <c r="A170" s="1">
        <v>2657</v>
      </c>
      <c r="B170" s="1" t="s">
        <v>170</v>
      </c>
      <c r="C170" s="1">
        <v>69073800</v>
      </c>
      <c r="D170" s="1" t="s">
        <v>1025</v>
      </c>
      <c r="E170" s="1" t="s">
        <v>1144</v>
      </c>
      <c r="F170" s="1" t="s">
        <v>1030</v>
      </c>
      <c r="G170" s="2">
        <v>0.94505494505494503</v>
      </c>
      <c r="H170" s="1">
        <v>0</v>
      </c>
      <c r="I170" s="1">
        <v>35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28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 t="s">
        <v>1067</v>
      </c>
    </row>
    <row r="171" spans="1:54" x14ac:dyDescent="0.25">
      <c r="A171" s="1">
        <v>2701</v>
      </c>
      <c r="B171" s="1" t="s">
        <v>171</v>
      </c>
      <c r="C171" s="1">
        <v>69091300</v>
      </c>
      <c r="D171" s="1" t="s">
        <v>1025</v>
      </c>
      <c r="E171" s="1" t="s">
        <v>1145</v>
      </c>
      <c r="F171" s="1" t="s">
        <v>1030</v>
      </c>
      <c r="G171" s="2">
        <v>0.94011976047904189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23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 t="s">
        <v>1067</v>
      </c>
    </row>
    <row r="172" spans="1:54" x14ac:dyDescent="0.25">
      <c r="A172" s="1">
        <v>2737</v>
      </c>
      <c r="B172" s="1" t="s">
        <v>172</v>
      </c>
      <c r="C172" s="1">
        <v>69100100</v>
      </c>
      <c r="D172" s="1" t="s">
        <v>173</v>
      </c>
      <c r="E172" s="1" t="s">
        <v>1146</v>
      </c>
      <c r="F172" s="1" t="s">
        <v>1030</v>
      </c>
      <c r="G172" s="2">
        <v>0.98076923076923073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14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14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 t="s">
        <v>1069</v>
      </c>
    </row>
    <row r="173" spans="1:54" x14ac:dyDescent="0.25">
      <c r="A173" s="1">
        <v>2793</v>
      </c>
      <c r="B173" s="1" t="s">
        <v>174</v>
      </c>
      <c r="C173" s="1">
        <v>71499900</v>
      </c>
      <c r="D173" s="1" t="s">
        <v>173</v>
      </c>
      <c r="E173" s="1" t="s">
        <v>1146</v>
      </c>
      <c r="F173" s="1" t="s">
        <v>1032</v>
      </c>
      <c r="G173" s="2">
        <v>0.95281456953642385</v>
      </c>
      <c r="H173" s="1">
        <v>0</v>
      </c>
      <c r="I173" s="1">
        <v>0</v>
      </c>
      <c r="J173" s="1">
        <v>0</v>
      </c>
      <c r="K173" s="1">
        <v>0</v>
      </c>
      <c r="L173" s="1">
        <v>79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66</v>
      </c>
      <c r="S173" s="1">
        <v>0</v>
      </c>
      <c r="T173" s="1">
        <v>38</v>
      </c>
      <c r="U173" s="1">
        <v>139</v>
      </c>
      <c r="V173" s="1">
        <v>0</v>
      </c>
      <c r="W173" s="1">
        <v>43</v>
      </c>
      <c r="X173" s="1">
        <v>65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65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88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 t="s">
        <v>1067</v>
      </c>
    </row>
    <row r="174" spans="1:54" x14ac:dyDescent="0.25">
      <c r="A174" s="1">
        <v>2794</v>
      </c>
      <c r="B174" s="1" t="s">
        <v>175</v>
      </c>
      <c r="C174" s="1">
        <v>69100300</v>
      </c>
      <c r="D174" s="1" t="s">
        <v>173</v>
      </c>
      <c r="E174" s="1" t="s">
        <v>1147</v>
      </c>
      <c r="F174" s="1" t="s">
        <v>1030</v>
      </c>
      <c r="G174" s="2">
        <v>0.97215189873417718</v>
      </c>
      <c r="H174" s="1">
        <v>0</v>
      </c>
      <c r="I174" s="1">
        <v>0</v>
      </c>
      <c r="J174" s="1">
        <v>0</v>
      </c>
      <c r="K174" s="1">
        <v>0</v>
      </c>
      <c r="L174" s="1">
        <v>36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36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36</v>
      </c>
      <c r="AT174" s="1">
        <v>0</v>
      </c>
      <c r="AU174" s="1">
        <v>0</v>
      </c>
      <c r="AV174" s="1">
        <v>0</v>
      </c>
      <c r="AW174" s="1">
        <v>0</v>
      </c>
      <c r="AX174" s="1">
        <v>34</v>
      </c>
      <c r="AY174" s="1">
        <v>0</v>
      </c>
      <c r="AZ174" s="1">
        <v>0</v>
      </c>
      <c r="BA174" s="1">
        <v>0</v>
      </c>
      <c r="BB174" s="1" t="s">
        <v>1070</v>
      </c>
    </row>
    <row r="175" spans="1:54" x14ac:dyDescent="0.25">
      <c r="A175" s="1">
        <v>2835</v>
      </c>
      <c r="B175" s="1" t="s">
        <v>176</v>
      </c>
      <c r="C175" s="1">
        <v>69110100</v>
      </c>
      <c r="D175" s="1" t="s">
        <v>173</v>
      </c>
      <c r="E175" s="1" t="s">
        <v>1148</v>
      </c>
      <c r="F175" s="1" t="s">
        <v>1030</v>
      </c>
      <c r="G175" s="2">
        <v>0.979539641943734</v>
      </c>
      <c r="H175" s="1">
        <v>0</v>
      </c>
      <c r="I175" s="1">
        <v>40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42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36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 t="s">
        <v>1071</v>
      </c>
    </row>
    <row r="176" spans="1:54" x14ac:dyDescent="0.25">
      <c r="A176" s="1">
        <v>2836</v>
      </c>
      <c r="B176" s="1" t="s">
        <v>177</v>
      </c>
      <c r="C176" s="1">
        <v>69110100</v>
      </c>
      <c r="D176" s="1" t="s">
        <v>173</v>
      </c>
      <c r="E176" s="1" t="s">
        <v>1148</v>
      </c>
      <c r="F176" s="1" t="s">
        <v>1030</v>
      </c>
      <c r="G176" s="2">
        <v>0.97744360902255634</v>
      </c>
      <c r="H176" s="1">
        <v>0</v>
      </c>
      <c r="I176" s="1">
        <v>0</v>
      </c>
      <c r="J176" s="1">
        <v>0</v>
      </c>
      <c r="K176" s="1">
        <v>0</v>
      </c>
      <c r="L176" s="1">
        <v>26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49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22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 t="s">
        <v>1071</v>
      </c>
    </row>
    <row r="177" spans="1:54" x14ac:dyDescent="0.25">
      <c r="A177" s="1">
        <v>2865</v>
      </c>
      <c r="B177" s="1" t="s">
        <v>178</v>
      </c>
      <c r="C177" s="1">
        <v>65044735</v>
      </c>
      <c r="D177" s="1" t="s">
        <v>173</v>
      </c>
      <c r="E177" s="1" t="s">
        <v>1148</v>
      </c>
      <c r="F177" s="1" t="s">
        <v>1032</v>
      </c>
      <c r="G177" s="2">
        <v>0.94153846153846155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159</v>
      </c>
      <c r="AY177" s="1">
        <v>0</v>
      </c>
      <c r="AZ177" s="1">
        <v>0</v>
      </c>
      <c r="BA177" s="1">
        <v>0</v>
      </c>
      <c r="BB177" s="1">
        <v>2020</v>
      </c>
    </row>
    <row r="178" spans="1:54" x14ac:dyDescent="0.25">
      <c r="A178" s="1">
        <v>2908</v>
      </c>
      <c r="B178" s="1" t="s">
        <v>179</v>
      </c>
      <c r="C178" s="1">
        <v>69100500</v>
      </c>
      <c r="D178" s="1" t="s">
        <v>173</v>
      </c>
      <c r="E178" s="1" t="s">
        <v>1149</v>
      </c>
      <c r="F178" s="1" t="s">
        <v>1030</v>
      </c>
      <c r="G178" s="2">
        <v>0.97619047619047616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8</v>
      </c>
      <c r="AQ178" s="1">
        <v>0</v>
      </c>
      <c r="AR178" s="1">
        <v>0</v>
      </c>
      <c r="AS178" s="1">
        <v>0</v>
      </c>
      <c r="AT178" s="1">
        <v>0</v>
      </c>
      <c r="AU178" s="1">
        <v>20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2020</v>
      </c>
    </row>
    <row r="179" spans="1:54" x14ac:dyDescent="0.25">
      <c r="A179" s="1">
        <v>2934</v>
      </c>
      <c r="B179" s="1" t="s">
        <v>180</v>
      </c>
      <c r="C179" s="1">
        <v>69110400</v>
      </c>
      <c r="D179" s="1" t="s">
        <v>173</v>
      </c>
      <c r="E179" s="1" t="s">
        <v>1150</v>
      </c>
      <c r="F179" s="1" t="s">
        <v>1030</v>
      </c>
      <c r="G179" s="2">
        <v>0.960252935862692</v>
      </c>
      <c r="H179" s="1">
        <v>0</v>
      </c>
      <c r="I179" s="1">
        <v>0</v>
      </c>
      <c r="J179" s="1">
        <v>0</v>
      </c>
      <c r="K179" s="1">
        <v>0</v>
      </c>
      <c r="L179" s="1">
        <v>126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136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134</v>
      </c>
      <c r="AT179" s="1">
        <v>137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2020</v>
      </c>
    </row>
    <row r="180" spans="1:54" x14ac:dyDescent="0.25">
      <c r="A180" s="1">
        <v>2937</v>
      </c>
      <c r="B180" s="1" t="s">
        <v>181</v>
      </c>
      <c r="C180" s="1">
        <v>69110400</v>
      </c>
      <c r="D180" s="1" t="s">
        <v>173</v>
      </c>
      <c r="E180" s="1" t="s">
        <v>1150</v>
      </c>
      <c r="F180" s="1" t="s">
        <v>1030</v>
      </c>
      <c r="G180" s="2">
        <v>0.96974522292993626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20</v>
      </c>
      <c r="Q180" s="1">
        <v>0</v>
      </c>
      <c r="R180" s="1">
        <v>0</v>
      </c>
      <c r="S180" s="1">
        <v>0</v>
      </c>
      <c r="T180" s="1">
        <v>89</v>
      </c>
      <c r="U180" s="1">
        <v>0</v>
      </c>
      <c r="V180" s="1">
        <v>0</v>
      </c>
      <c r="W180" s="1">
        <v>47</v>
      </c>
      <c r="X180" s="1">
        <v>103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20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17</v>
      </c>
      <c r="AX180" s="1">
        <v>0</v>
      </c>
      <c r="AY180" s="1">
        <v>0</v>
      </c>
      <c r="AZ180" s="1">
        <v>0</v>
      </c>
      <c r="BA180" s="1">
        <v>0</v>
      </c>
      <c r="BB180" s="1" t="s">
        <v>1070</v>
      </c>
    </row>
    <row r="181" spans="1:54" x14ac:dyDescent="0.25">
      <c r="A181" s="1">
        <v>2938</v>
      </c>
      <c r="B181" s="1" t="s">
        <v>182</v>
      </c>
      <c r="C181" s="1">
        <v>69110400</v>
      </c>
      <c r="D181" s="1" t="s">
        <v>173</v>
      </c>
      <c r="E181" s="1" t="s">
        <v>1150</v>
      </c>
      <c r="F181" s="1" t="s">
        <v>1030</v>
      </c>
      <c r="G181" s="2">
        <v>0.9470304975922953</v>
      </c>
      <c r="H181" s="1">
        <v>0</v>
      </c>
      <c r="I181" s="1">
        <v>196</v>
      </c>
      <c r="J181" s="1">
        <v>0</v>
      </c>
      <c r="K181" s="1">
        <v>0</v>
      </c>
      <c r="L181" s="1">
        <v>359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2020</v>
      </c>
    </row>
    <row r="182" spans="1:54" x14ac:dyDescent="0.25">
      <c r="A182" s="1">
        <v>2939</v>
      </c>
      <c r="B182" s="1" t="s">
        <v>49</v>
      </c>
      <c r="C182" s="1">
        <v>69110400</v>
      </c>
      <c r="D182" s="1" t="s">
        <v>173</v>
      </c>
      <c r="E182" s="1" t="s">
        <v>1150</v>
      </c>
      <c r="F182" s="1" t="s">
        <v>1030</v>
      </c>
      <c r="G182" s="2">
        <v>0.87878787878787878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12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27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10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 t="s">
        <v>1071</v>
      </c>
    </row>
    <row r="183" spans="1:54" x14ac:dyDescent="0.25">
      <c r="A183" s="1">
        <v>2940</v>
      </c>
      <c r="B183" s="1" t="s">
        <v>183</v>
      </c>
      <c r="C183" s="1">
        <v>69110400</v>
      </c>
      <c r="D183" s="1" t="s">
        <v>173</v>
      </c>
      <c r="E183" s="1" t="s">
        <v>1150</v>
      </c>
      <c r="F183" s="1" t="s">
        <v>1030</v>
      </c>
      <c r="G183" s="2">
        <v>0.91666666666666663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19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22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 t="s">
        <v>1069</v>
      </c>
    </row>
    <row r="184" spans="1:54" x14ac:dyDescent="0.25">
      <c r="A184" s="1">
        <v>2961</v>
      </c>
      <c r="B184" s="1" t="s">
        <v>184</v>
      </c>
      <c r="C184" s="1">
        <v>69110400</v>
      </c>
      <c r="D184" s="1" t="s">
        <v>173</v>
      </c>
      <c r="E184" s="1" t="s">
        <v>1150</v>
      </c>
      <c r="F184" s="1" t="s">
        <v>1030</v>
      </c>
      <c r="G184" s="8">
        <v>0.87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48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38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 t="s">
        <v>1069</v>
      </c>
    </row>
    <row r="185" spans="1:54" x14ac:dyDescent="0.25">
      <c r="A185" s="1">
        <v>2974</v>
      </c>
      <c r="B185" s="1" t="s">
        <v>45</v>
      </c>
      <c r="C185" s="1">
        <v>69110400</v>
      </c>
      <c r="D185" s="1" t="s">
        <v>173</v>
      </c>
      <c r="E185" s="1" t="s">
        <v>1150</v>
      </c>
      <c r="F185" s="1" t="s">
        <v>1030</v>
      </c>
      <c r="G185" s="2">
        <v>0.97872340425531912</v>
      </c>
      <c r="H185" s="1">
        <v>0</v>
      </c>
      <c r="I185" s="1">
        <v>0</v>
      </c>
      <c r="J185" s="1">
        <v>0</v>
      </c>
      <c r="K185" s="1">
        <v>0</v>
      </c>
      <c r="L185" s="1">
        <v>16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 t="s">
        <v>1069</v>
      </c>
    </row>
    <row r="186" spans="1:54" x14ac:dyDescent="0.25">
      <c r="A186" s="1">
        <v>2979</v>
      </c>
      <c r="B186" s="1" t="s">
        <v>185</v>
      </c>
      <c r="C186" s="1">
        <v>69110400</v>
      </c>
      <c r="D186" s="1" t="s">
        <v>173</v>
      </c>
      <c r="E186" s="1" t="s">
        <v>1150</v>
      </c>
      <c r="F186" s="1" t="s">
        <v>1030</v>
      </c>
      <c r="G186" s="2">
        <v>0.92792792792792789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47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 t="s">
        <v>1069</v>
      </c>
    </row>
    <row r="187" spans="1:54" x14ac:dyDescent="0.25">
      <c r="A187" s="1">
        <v>3006</v>
      </c>
      <c r="B187" s="1" t="s">
        <v>186</v>
      </c>
      <c r="C187" s="1">
        <v>80230500</v>
      </c>
      <c r="D187" s="1" t="s">
        <v>173</v>
      </c>
      <c r="E187" s="1" t="s">
        <v>1150</v>
      </c>
      <c r="F187" s="1" t="s">
        <v>1031</v>
      </c>
      <c r="G187" s="2">
        <v>0.913469387755102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108</v>
      </c>
      <c r="V187" s="1">
        <v>0</v>
      </c>
      <c r="W187" s="1">
        <v>93</v>
      </c>
      <c r="X187" s="1">
        <v>95</v>
      </c>
      <c r="Y187" s="1">
        <v>90</v>
      </c>
      <c r="Z187" s="1">
        <v>0</v>
      </c>
      <c r="AA187" s="1">
        <v>0</v>
      </c>
      <c r="AB187" s="1">
        <v>0</v>
      </c>
      <c r="AC187" s="1">
        <v>87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 t="s">
        <v>1067</v>
      </c>
    </row>
    <row r="188" spans="1:54" x14ac:dyDescent="0.25">
      <c r="A188" s="1">
        <v>3016</v>
      </c>
      <c r="B188" s="1" t="s">
        <v>187</v>
      </c>
      <c r="C188" s="1">
        <v>69110600</v>
      </c>
      <c r="D188" s="1" t="s">
        <v>173</v>
      </c>
      <c r="E188" s="1" t="s">
        <v>1151</v>
      </c>
      <c r="F188" s="1" t="s">
        <v>1030</v>
      </c>
      <c r="G188" s="2">
        <v>0.97619047619047616</v>
      </c>
      <c r="H188" s="1">
        <v>0</v>
      </c>
      <c r="I188" s="1">
        <v>0</v>
      </c>
      <c r="J188" s="1">
        <v>0</v>
      </c>
      <c r="K188" s="1">
        <v>0</v>
      </c>
      <c r="L188" s="1">
        <v>37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28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 t="s">
        <v>1070</v>
      </c>
    </row>
    <row r="189" spans="1:54" x14ac:dyDescent="0.25">
      <c r="A189" s="1">
        <v>3033</v>
      </c>
      <c r="B189" s="1" t="s">
        <v>188</v>
      </c>
      <c r="C189" s="1">
        <v>69110700</v>
      </c>
      <c r="D189" s="1" t="s">
        <v>173</v>
      </c>
      <c r="E189" s="1" t="s">
        <v>1152</v>
      </c>
      <c r="F189" s="1" t="s">
        <v>1030</v>
      </c>
      <c r="G189" s="2">
        <v>0.98888888888888893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27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55</v>
      </c>
      <c r="AY189" s="1">
        <v>0</v>
      </c>
      <c r="AZ189" s="1">
        <v>0</v>
      </c>
      <c r="BA189" s="1">
        <v>0</v>
      </c>
      <c r="BB189" s="1" t="s">
        <v>1067</v>
      </c>
    </row>
    <row r="190" spans="1:54" x14ac:dyDescent="0.25">
      <c r="A190" s="1">
        <v>3055</v>
      </c>
      <c r="B190" s="1" t="s">
        <v>189</v>
      </c>
      <c r="C190" s="1">
        <v>69110500</v>
      </c>
      <c r="D190" s="1" t="s">
        <v>173</v>
      </c>
      <c r="E190" s="1" t="s">
        <v>1153</v>
      </c>
      <c r="F190" s="1" t="s">
        <v>1030</v>
      </c>
      <c r="G190" s="2">
        <v>0.98019801980198018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60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55</v>
      </c>
      <c r="AT190" s="1">
        <v>0</v>
      </c>
      <c r="AU190" s="1">
        <v>0</v>
      </c>
      <c r="AV190" s="1">
        <v>0</v>
      </c>
      <c r="AW190" s="1">
        <v>0</v>
      </c>
      <c r="AX190" s="1">
        <v>56</v>
      </c>
      <c r="AY190" s="1">
        <v>0</v>
      </c>
      <c r="AZ190" s="1">
        <v>0</v>
      </c>
      <c r="BA190" s="1">
        <v>0</v>
      </c>
      <c r="BB190" s="1">
        <v>2021</v>
      </c>
    </row>
    <row r="191" spans="1:54" x14ac:dyDescent="0.25">
      <c r="A191" s="1">
        <v>3126</v>
      </c>
      <c r="B191" s="1" t="s">
        <v>190</v>
      </c>
      <c r="C191" s="1">
        <v>70083600</v>
      </c>
      <c r="D191" s="1" t="s">
        <v>173</v>
      </c>
      <c r="E191" s="1" t="s">
        <v>173</v>
      </c>
      <c r="F191" s="1" t="s">
        <v>1031</v>
      </c>
      <c r="G191" s="2">
        <v>0.97769516728624539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36</v>
      </c>
      <c r="AT191" s="1">
        <v>48</v>
      </c>
      <c r="AU191" s="1">
        <v>0</v>
      </c>
      <c r="AV191" s="1">
        <v>0</v>
      </c>
      <c r="AW191" s="1">
        <v>0</v>
      </c>
      <c r="AX191" s="1">
        <v>36</v>
      </c>
      <c r="AY191" s="1">
        <v>0</v>
      </c>
      <c r="AZ191" s="1">
        <v>0</v>
      </c>
      <c r="BA191" s="1">
        <v>0</v>
      </c>
      <c r="BB191" s="1">
        <v>2020</v>
      </c>
    </row>
    <row r="192" spans="1:54" x14ac:dyDescent="0.25">
      <c r="A192" s="1">
        <v>3127</v>
      </c>
      <c r="B192" s="1" t="s">
        <v>191</v>
      </c>
      <c r="C192" s="1">
        <v>65044735</v>
      </c>
      <c r="D192" s="1" t="s">
        <v>173</v>
      </c>
      <c r="E192" s="1" t="s">
        <v>173</v>
      </c>
      <c r="F192" s="1" t="s">
        <v>1032</v>
      </c>
      <c r="G192" s="2">
        <v>0.95342465753424654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170</v>
      </c>
      <c r="AY192" s="1">
        <v>0</v>
      </c>
      <c r="AZ192" s="1">
        <v>0</v>
      </c>
      <c r="BA192" s="1">
        <v>0</v>
      </c>
      <c r="BB192" s="1" t="s">
        <v>1067</v>
      </c>
    </row>
    <row r="193" spans="1:54" x14ac:dyDescent="0.25">
      <c r="A193" s="1">
        <v>3128</v>
      </c>
      <c r="B193" s="1" t="s">
        <v>192</v>
      </c>
      <c r="C193" s="1">
        <v>69120200</v>
      </c>
      <c r="D193" s="1" t="s">
        <v>173</v>
      </c>
      <c r="E193" s="1" t="s">
        <v>1154</v>
      </c>
      <c r="F193" s="1" t="s">
        <v>1030</v>
      </c>
      <c r="G193" s="2">
        <v>0.98412698412698407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19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12</v>
      </c>
      <c r="AX193" s="1">
        <v>0</v>
      </c>
      <c r="AY193" s="1">
        <v>0</v>
      </c>
      <c r="AZ193" s="1">
        <v>0</v>
      </c>
      <c r="BA193" s="1">
        <v>0</v>
      </c>
      <c r="BB193" s="1">
        <v>2020</v>
      </c>
    </row>
    <row r="194" spans="1:54" x14ac:dyDescent="0.25">
      <c r="A194" s="1">
        <v>3138</v>
      </c>
      <c r="B194" s="1" t="s">
        <v>193</v>
      </c>
      <c r="C194" s="1">
        <v>69110800</v>
      </c>
      <c r="D194" s="1" t="s">
        <v>173</v>
      </c>
      <c r="E194" s="1" t="s">
        <v>1155</v>
      </c>
      <c r="F194" s="1" t="s">
        <v>1030</v>
      </c>
      <c r="G194" s="2">
        <v>0.94623655913978499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13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12</v>
      </c>
      <c r="AT194" s="1">
        <v>0</v>
      </c>
      <c r="AU194" s="1">
        <v>0</v>
      </c>
      <c r="AV194" s="1">
        <v>0</v>
      </c>
      <c r="AW194" s="1">
        <v>0</v>
      </c>
      <c r="AX194" s="1">
        <v>21</v>
      </c>
      <c r="AY194" s="1">
        <v>0</v>
      </c>
      <c r="AZ194" s="1">
        <v>0</v>
      </c>
      <c r="BA194" s="1">
        <v>0</v>
      </c>
      <c r="BB194" s="1" t="s">
        <v>1067</v>
      </c>
    </row>
    <row r="195" spans="1:54" x14ac:dyDescent="0.25">
      <c r="A195" s="1">
        <v>3163</v>
      </c>
      <c r="B195" s="1" t="s">
        <v>194</v>
      </c>
      <c r="C195" s="1">
        <v>71455800</v>
      </c>
      <c r="D195" s="1" t="s">
        <v>173</v>
      </c>
      <c r="E195" s="1" t="s">
        <v>1156</v>
      </c>
      <c r="F195" s="1" t="s">
        <v>1032</v>
      </c>
      <c r="G195" s="2">
        <v>0.93904208998548622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65</v>
      </c>
      <c r="X195" s="1">
        <v>67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54</v>
      </c>
      <c r="AH195" s="1">
        <v>0</v>
      </c>
      <c r="AI195" s="1">
        <v>0</v>
      </c>
      <c r="AJ195" s="1">
        <v>0</v>
      </c>
      <c r="AK195" s="1">
        <v>0</v>
      </c>
      <c r="AL195" s="1">
        <v>67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57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 t="s">
        <v>1067</v>
      </c>
    </row>
    <row r="196" spans="1:54" x14ac:dyDescent="0.25">
      <c r="A196" s="1">
        <v>3172</v>
      </c>
      <c r="B196" s="1" t="s">
        <v>195</v>
      </c>
      <c r="C196" s="1">
        <v>69120100</v>
      </c>
      <c r="D196" s="1" t="s">
        <v>173</v>
      </c>
      <c r="E196" s="1" t="s">
        <v>1156</v>
      </c>
      <c r="F196" s="1" t="s">
        <v>1030</v>
      </c>
      <c r="G196" s="2">
        <v>0.98351648351648346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52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54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 t="s">
        <v>1067</v>
      </c>
    </row>
    <row r="197" spans="1:54" x14ac:dyDescent="0.25">
      <c r="A197" s="1">
        <v>3173</v>
      </c>
      <c r="B197" s="1" t="s">
        <v>196</v>
      </c>
      <c r="C197" s="1">
        <v>69120100</v>
      </c>
      <c r="D197" s="1" t="s">
        <v>173</v>
      </c>
      <c r="E197" s="1" t="s">
        <v>1156</v>
      </c>
      <c r="F197" s="1" t="s">
        <v>1030</v>
      </c>
      <c r="G197" s="2">
        <v>0.97945205479452058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31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2020</v>
      </c>
    </row>
    <row r="198" spans="1:54" x14ac:dyDescent="0.25">
      <c r="A198" s="1">
        <v>3205</v>
      </c>
      <c r="B198" s="1" t="s">
        <v>197</v>
      </c>
      <c r="C198" s="1">
        <v>69110300</v>
      </c>
      <c r="D198" s="1" t="s">
        <v>173</v>
      </c>
      <c r="E198" s="1" t="s">
        <v>1157</v>
      </c>
      <c r="F198" s="1" t="s">
        <v>1030</v>
      </c>
      <c r="G198" s="2">
        <v>0.95070422535211263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23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18</v>
      </c>
      <c r="AT198" s="1">
        <v>0</v>
      </c>
      <c r="AU198" s="1">
        <v>30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 t="s">
        <v>1071</v>
      </c>
    </row>
    <row r="199" spans="1:54" x14ac:dyDescent="0.25">
      <c r="A199" s="1">
        <v>3248</v>
      </c>
      <c r="B199" s="1" t="s">
        <v>198</v>
      </c>
      <c r="C199" s="1">
        <v>69130300</v>
      </c>
      <c r="D199" s="1" t="s">
        <v>173</v>
      </c>
      <c r="E199" s="1" t="s">
        <v>1158</v>
      </c>
      <c r="F199" s="1" t="s">
        <v>1030</v>
      </c>
      <c r="G199" s="2">
        <v>0.95474777448071213</v>
      </c>
      <c r="H199" s="1">
        <v>3</v>
      </c>
      <c r="I199" s="1">
        <v>131</v>
      </c>
      <c r="J199" s="1">
        <v>0</v>
      </c>
      <c r="K199" s="1">
        <v>0</v>
      </c>
      <c r="L199" s="1">
        <v>231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101</v>
      </c>
      <c r="AH199" s="1">
        <v>77</v>
      </c>
      <c r="AI199" s="1">
        <v>25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69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 t="s">
        <v>1069</v>
      </c>
    </row>
    <row r="200" spans="1:54" x14ac:dyDescent="0.25">
      <c r="A200" s="1">
        <v>3252</v>
      </c>
      <c r="B200" s="1" t="s">
        <v>199</v>
      </c>
      <c r="C200" s="1">
        <v>69130300</v>
      </c>
      <c r="D200" s="1" t="s">
        <v>173</v>
      </c>
      <c r="E200" s="1" t="s">
        <v>1158</v>
      </c>
      <c r="F200" s="1" t="s">
        <v>1030</v>
      </c>
      <c r="G200" s="2">
        <v>0.97603485838779958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41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144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148</v>
      </c>
      <c r="AU200" s="1">
        <v>0</v>
      </c>
      <c r="AV200" s="1">
        <v>0</v>
      </c>
      <c r="AW200" s="1">
        <v>0</v>
      </c>
      <c r="AX200" s="1">
        <v>78</v>
      </c>
      <c r="AY200" s="1">
        <v>0</v>
      </c>
      <c r="AZ200" s="1">
        <v>0</v>
      </c>
      <c r="BA200" s="1">
        <v>0</v>
      </c>
      <c r="BB200" s="1">
        <v>2021</v>
      </c>
    </row>
    <row r="201" spans="1:54" x14ac:dyDescent="0.25">
      <c r="A201" s="1">
        <v>3290</v>
      </c>
      <c r="B201" s="1" t="s">
        <v>200</v>
      </c>
      <c r="C201" s="1">
        <v>70083600</v>
      </c>
      <c r="D201" s="1" t="s">
        <v>173</v>
      </c>
      <c r="E201" s="1" t="s">
        <v>1158</v>
      </c>
      <c r="F201" s="1" t="s">
        <v>1031</v>
      </c>
      <c r="G201" s="2">
        <v>0.92109777015437388</v>
      </c>
      <c r="H201" s="1">
        <v>0</v>
      </c>
      <c r="I201" s="1">
        <v>0</v>
      </c>
      <c r="J201" s="1">
        <v>0</v>
      </c>
      <c r="K201" s="1">
        <v>0</v>
      </c>
      <c r="L201" s="1">
        <v>77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54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53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2020</v>
      </c>
    </row>
    <row r="202" spans="1:54" x14ac:dyDescent="0.25">
      <c r="A202" s="1">
        <v>3296</v>
      </c>
      <c r="B202" s="1" t="s">
        <v>201</v>
      </c>
      <c r="C202" s="1">
        <v>80230500</v>
      </c>
      <c r="D202" s="1" t="s">
        <v>173</v>
      </c>
      <c r="E202" s="1" t="s">
        <v>1158</v>
      </c>
      <c r="F202" s="1" t="s">
        <v>1031</v>
      </c>
      <c r="G202" s="2">
        <v>0.93111638954869358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92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86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175</v>
      </c>
      <c r="AY202" s="1">
        <v>0</v>
      </c>
      <c r="AZ202" s="1">
        <v>0</v>
      </c>
      <c r="BA202" s="1">
        <v>0</v>
      </c>
      <c r="BB202" s="1" t="s">
        <v>1067</v>
      </c>
    </row>
    <row r="203" spans="1:54" x14ac:dyDescent="0.25">
      <c r="A203" s="1">
        <v>3305</v>
      </c>
      <c r="B203" s="1" t="s">
        <v>202</v>
      </c>
      <c r="C203" s="1">
        <v>69130300</v>
      </c>
      <c r="D203" s="1" t="s">
        <v>173</v>
      </c>
      <c r="E203" s="1" t="s">
        <v>1158</v>
      </c>
      <c r="F203" s="1" t="s">
        <v>1030</v>
      </c>
      <c r="G203" s="2">
        <v>0.96822429906542051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12</v>
      </c>
      <c r="S203" s="1">
        <v>0</v>
      </c>
      <c r="T203" s="1">
        <v>23</v>
      </c>
      <c r="U203" s="1">
        <v>63</v>
      </c>
      <c r="V203" s="1">
        <v>0</v>
      </c>
      <c r="W203" s="1">
        <v>21</v>
      </c>
      <c r="X203" s="1">
        <v>41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32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26</v>
      </c>
      <c r="AS203" s="1">
        <v>57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 t="s">
        <v>1070</v>
      </c>
    </row>
    <row r="204" spans="1:54" x14ac:dyDescent="0.25">
      <c r="A204" s="1">
        <v>3313</v>
      </c>
      <c r="B204" s="1" t="s">
        <v>203</v>
      </c>
      <c r="C204" s="1">
        <v>69130400</v>
      </c>
      <c r="D204" s="1" t="s">
        <v>173</v>
      </c>
      <c r="E204" s="1" t="s">
        <v>1159</v>
      </c>
      <c r="F204" s="1" t="s">
        <v>1030</v>
      </c>
      <c r="G204" s="2">
        <v>0.95714285714285718</v>
      </c>
      <c r="H204" s="1">
        <v>0</v>
      </c>
      <c r="I204" s="1">
        <v>0</v>
      </c>
      <c r="J204" s="1">
        <v>0</v>
      </c>
      <c r="K204" s="1">
        <v>0</v>
      </c>
      <c r="L204" s="1">
        <v>22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31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 t="s">
        <v>1070</v>
      </c>
    </row>
    <row r="205" spans="1:54" x14ac:dyDescent="0.25">
      <c r="A205" s="1">
        <v>3327</v>
      </c>
      <c r="B205" s="1" t="s">
        <v>204</v>
      </c>
      <c r="C205" s="1">
        <v>65044735</v>
      </c>
      <c r="D205" s="1" t="s">
        <v>173</v>
      </c>
      <c r="E205" s="1" t="s">
        <v>1159</v>
      </c>
      <c r="F205" s="1" t="s">
        <v>1032</v>
      </c>
      <c r="G205" s="2">
        <v>0.94921875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42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67</v>
      </c>
      <c r="AY205" s="1">
        <v>0</v>
      </c>
      <c r="AZ205" s="1">
        <v>0</v>
      </c>
      <c r="BA205" s="1">
        <v>0</v>
      </c>
      <c r="BB205" s="1" t="s">
        <v>1067</v>
      </c>
    </row>
    <row r="206" spans="1:54" x14ac:dyDescent="0.25">
      <c r="A206" s="1">
        <v>3328</v>
      </c>
      <c r="B206" s="1" t="s">
        <v>205</v>
      </c>
      <c r="C206" s="1">
        <v>69130500</v>
      </c>
      <c r="D206" s="1" t="s">
        <v>173</v>
      </c>
      <c r="E206" s="1" t="s">
        <v>1160</v>
      </c>
      <c r="F206" s="1" t="s">
        <v>1030</v>
      </c>
      <c r="G206" s="2">
        <v>0.95294117647058818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66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78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21</v>
      </c>
      <c r="AY206" s="1">
        <v>0</v>
      </c>
      <c r="AZ206" s="1">
        <v>0</v>
      </c>
      <c r="BA206" s="1">
        <v>0</v>
      </c>
      <c r="BB206" s="1" t="s">
        <v>1070</v>
      </c>
    </row>
    <row r="207" spans="1:54" x14ac:dyDescent="0.25">
      <c r="A207" s="1">
        <v>3348</v>
      </c>
      <c r="B207" s="1" t="s">
        <v>206</v>
      </c>
      <c r="C207" s="1">
        <v>69130600</v>
      </c>
      <c r="D207" s="1" t="s">
        <v>173</v>
      </c>
      <c r="E207" s="1" t="s">
        <v>1161</v>
      </c>
      <c r="F207" s="1" t="s">
        <v>1030</v>
      </c>
      <c r="G207" s="2">
        <v>0.99076212471131642</v>
      </c>
      <c r="H207" s="1">
        <v>0</v>
      </c>
      <c r="I207" s="1">
        <v>0</v>
      </c>
      <c r="J207" s="1">
        <v>0</v>
      </c>
      <c r="K207" s="1">
        <v>0</v>
      </c>
      <c r="L207" s="1">
        <v>61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60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26</v>
      </c>
      <c r="AT207" s="1">
        <v>0</v>
      </c>
      <c r="AU207" s="1">
        <v>0</v>
      </c>
      <c r="AV207" s="1">
        <v>0</v>
      </c>
      <c r="AW207" s="1">
        <v>0</v>
      </c>
      <c r="AX207" s="1">
        <v>40</v>
      </c>
      <c r="AY207" s="1">
        <v>0</v>
      </c>
      <c r="AZ207" s="1">
        <v>0</v>
      </c>
      <c r="BA207" s="1">
        <v>0</v>
      </c>
      <c r="BB207" s="1" t="s">
        <v>1071</v>
      </c>
    </row>
    <row r="208" spans="1:54" x14ac:dyDescent="0.25">
      <c r="A208" s="1">
        <v>3387</v>
      </c>
      <c r="B208" s="1" t="s">
        <v>207</v>
      </c>
      <c r="C208" s="1">
        <v>69130700</v>
      </c>
      <c r="D208" s="1" t="s">
        <v>173</v>
      </c>
      <c r="E208" s="1" t="s">
        <v>1162</v>
      </c>
      <c r="F208" s="1" t="s">
        <v>1030</v>
      </c>
      <c r="G208" s="2">
        <v>0.97551789077212803</v>
      </c>
      <c r="H208" s="1">
        <v>0</v>
      </c>
      <c r="I208" s="1">
        <v>0</v>
      </c>
      <c r="J208" s="1">
        <v>0</v>
      </c>
      <c r="K208" s="1">
        <v>0</v>
      </c>
      <c r="L208" s="1">
        <v>41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33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56</v>
      </c>
      <c r="AH208" s="1">
        <v>0</v>
      </c>
      <c r="AI208" s="1">
        <v>0</v>
      </c>
      <c r="AJ208" s="1">
        <v>0</v>
      </c>
      <c r="AK208" s="1">
        <v>0</v>
      </c>
      <c r="AL208" s="1">
        <v>62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46</v>
      </c>
      <c r="AY208" s="1">
        <v>0</v>
      </c>
      <c r="AZ208" s="1">
        <v>0</v>
      </c>
      <c r="BA208" s="1">
        <v>0</v>
      </c>
      <c r="BB208" s="1" t="s">
        <v>1067</v>
      </c>
    </row>
    <row r="209" spans="1:54" x14ac:dyDescent="0.25">
      <c r="A209" s="1">
        <v>3396</v>
      </c>
      <c r="B209" s="1" t="s">
        <v>208</v>
      </c>
      <c r="C209" s="1">
        <v>69130700</v>
      </c>
      <c r="D209" s="1" t="s">
        <v>173</v>
      </c>
      <c r="E209" s="1" t="s">
        <v>1162</v>
      </c>
      <c r="F209" s="1" t="s">
        <v>1030</v>
      </c>
      <c r="G209" s="8">
        <v>0.89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35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34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 t="s">
        <v>1067</v>
      </c>
    </row>
    <row r="210" spans="1:54" x14ac:dyDescent="0.25">
      <c r="A210" s="1">
        <v>3434</v>
      </c>
      <c r="B210" s="1" t="s">
        <v>209</v>
      </c>
      <c r="C210" s="1">
        <v>69130800</v>
      </c>
      <c r="D210" s="1" t="s">
        <v>173</v>
      </c>
      <c r="E210" s="1" t="s">
        <v>1163</v>
      </c>
      <c r="F210" s="1" t="s">
        <v>1030</v>
      </c>
      <c r="G210" s="2">
        <v>0.97671232876712333</v>
      </c>
      <c r="H210" s="1">
        <v>0</v>
      </c>
      <c r="I210" s="1">
        <v>46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53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47</v>
      </c>
      <c r="AT210" s="1">
        <v>59</v>
      </c>
      <c r="AU210" s="1">
        <v>0</v>
      </c>
      <c r="AV210" s="1">
        <v>0</v>
      </c>
      <c r="AW210" s="1">
        <v>0</v>
      </c>
      <c r="AX210" s="1">
        <v>47</v>
      </c>
      <c r="AY210" s="1">
        <v>0</v>
      </c>
      <c r="AZ210" s="1">
        <v>0</v>
      </c>
      <c r="BA210" s="1">
        <v>0</v>
      </c>
      <c r="BB210" s="1" t="s">
        <v>1071</v>
      </c>
    </row>
    <row r="211" spans="1:54" x14ac:dyDescent="0.25">
      <c r="A211" s="1">
        <v>3460</v>
      </c>
      <c r="B211" s="1" t="s">
        <v>210</v>
      </c>
      <c r="C211" s="1">
        <v>65155591</v>
      </c>
      <c r="D211" s="1" t="s">
        <v>173</v>
      </c>
      <c r="E211" s="1" t="s">
        <v>1163</v>
      </c>
      <c r="F211" s="1" t="s">
        <v>1031</v>
      </c>
      <c r="G211" s="2">
        <v>0.95794392523364491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45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2021</v>
      </c>
    </row>
    <row r="212" spans="1:54" x14ac:dyDescent="0.25">
      <c r="A212" s="1">
        <v>3461</v>
      </c>
      <c r="B212" s="1" t="s">
        <v>157</v>
      </c>
      <c r="C212" s="1">
        <v>69130200</v>
      </c>
      <c r="D212" s="1" t="s">
        <v>173</v>
      </c>
      <c r="E212" s="1" t="s">
        <v>1164</v>
      </c>
      <c r="F212" s="1" t="s">
        <v>1030</v>
      </c>
      <c r="G212" s="2">
        <v>0.9831460674157303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28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19</v>
      </c>
      <c r="AF212" s="1">
        <v>0</v>
      </c>
      <c r="AG212" s="1">
        <v>0</v>
      </c>
      <c r="AH212" s="1">
        <v>0</v>
      </c>
      <c r="AI212" s="1">
        <v>0</v>
      </c>
      <c r="AJ212" s="1">
        <v>20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18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2021</v>
      </c>
    </row>
    <row r="213" spans="1:54" x14ac:dyDescent="0.25">
      <c r="A213" s="1">
        <v>3478</v>
      </c>
      <c r="B213" s="1" t="s">
        <v>211</v>
      </c>
      <c r="C213" s="1">
        <v>65114932</v>
      </c>
      <c r="D213" s="1" t="s">
        <v>173</v>
      </c>
      <c r="E213" s="1" t="s">
        <v>1164</v>
      </c>
      <c r="F213" s="1" t="s">
        <v>1031</v>
      </c>
      <c r="G213" s="2">
        <v>0.98285714285714287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32</v>
      </c>
      <c r="AT213" s="1">
        <v>0</v>
      </c>
      <c r="AU213" s="1">
        <v>0</v>
      </c>
      <c r="AV213" s="1">
        <v>0</v>
      </c>
      <c r="AW213" s="1">
        <v>0</v>
      </c>
      <c r="AX213" s="1">
        <v>44</v>
      </c>
      <c r="AY213" s="1">
        <v>0</v>
      </c>
      <c r="AZ213" s="1">
        <v>0</v>
      </c>
      <c r="BA213" s="1">
        <v>0</v>
      </c>
      <c r="BB213" s="1">
        <v>2020</v>
      </c>
    </row>
    <row r="214" spans="1:54" x14ac:dyDescent="0.25">
      <c r="A214" s="1">
        <v>3479</v>
      </c>
      <c r="B214" s="1" t="s">
        <v>212</v>
      </c>
      <c r="C214" s="1">
        <v>69130100</v>
      </c>
      <c r="D214" s="1" t="s">
        <v>173</v>
      </c>
      <c r="E214" s="1" t="s">
        <v>1165</v>
      </c>
      <c r="F214" s="1" t="s">
        <v>1030</v>
      </c>
      <c r="G214" s="2">
        <v>0.96543951915852744</v>
      </c>
      <c r="H214" s="1">
        <v>0</v>
      </c>
      <c r="I214" s="1">
        <v>49</v>
      </c>
      <c r="J214" s="1">
        <v>0</v>
      </c>
      <c r="K214" s="1">
        <v>0</v>
      </c>
      <c r="L214" s="1">
        <v>65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65</v>
      </c>
      <c r="U214" s="1">
        <v>0</v>
      </c>
      <c r="V214" s="1">
        <v>0</v>
      </c>
      <c r="W214" s="1">
        <v>0</v>
      </c>
      <c r="X214" s="1">
        <v>69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62</v>
      </c>
      <c r="AH214" s="1">
        <v>0</v>
      </c>
      <c r="AI214" s="1">
        <v>0</v>
      </c>
      <c r="AJ214" s="1">
        <v>0</v>
      </c>
      <c r="AK214" s="1">
        <v>0</v>
      </c>
      <c r="AL214" s="1">
        <v>58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65</v>
      </c>
      <c r="AT214" s="1">
        <v>0</v>
      </c>
      <c r="AU214" s="1">
        <v>0</v>
      </c>
      <c r="AV214" s="1">
        <v>0</v>
      </c>
      <c r="AW214" s="1">
        <v>0</v>
      </c>
      <c r="AX214" s="1">
        <v>71</v>
      </c>
      <c r="AY214" s="1">
        <v>0</v>
      </c>
      <c r="AZ214" s="1">
        <v>0</v>
      </c>
      <c r="BA214" s="1">
        <v>0</v>
      </c>
      <c r="BB214" s="1" t="s">
        <v>1070</v>
      </c>
    </row>
    <row r="215" spans="1:54" x14ac:dyDescent="0.25">
      <c r="A215" s="1">
        <v>3535</v>
      </c>
      <c r="B215" s="1" t="s">
        <v>213</v>
      </c>
      <c r="C215" s="1">
        <v>69120400</v>
      </c>
      <c r="D215" s="1" t="s">
        <v>173</v>
      </c>
      <c r="E215" s="1" t="s">
        <v>1166</v>
      </c>
      <c r="F215" s="1" t="s">
        <v>1030</v>
      </c>
      <c r="G215" s="8">
        <v>0.91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75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 t="s">
        <v>1067</v>
      </c>
    </row>
    <row r="216" spans="1:54" x14ac:dyDescent="0.25">
      <c r="A216" s="1">
        <v>3540</v>
      </c>
      <c r="B216" s="1" t="s">
        <v>214</v>
      </c>
      <c r="C216" s="1">
        <v>69120400</v>
      </c>
      <c r="D216" s="1" t="s">
        <v>173</v>
      </c>
      <c r="E216" s="1" t="s">
        <v>1166</v>
      </c>
      <c r="F216" s="1" t="s">
        <v>1030</v>
      </c>
      <c r="G216" s="2">
        <v>0.98571428571428577</v>
      </c>
      <c r="H216" s="1">
        <v>0</v>
      </c>
      <c r="I216" s="1">
        <v>36</v>
      </c>
      <c r="J216" s="1">
        <v>0</v>
      </c>
      <c r="K216" s="1">
        <v>0</v>
      </c>
      <c r="L216" s="1">
        <v>34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42</v>
      </c>
      <c r="U216" s="1">
        <v>57</v>
      </c>
      <c r="V216" s="1">
        <v>0</v>
      </c>
      <c r="W216" s="1">
        <v>44</v>
      </c>
      <c r="X216" s="1">
        <v>49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32</v>
      </c>
      <c r="AX216" s="1">
        <v>0</v>
      </c>
      <c r="AY216" s="1">
        <v>0</v>
      </c>
      <c r="AZ216" s="1">
        <v>0</v>
      </c>
      <c r="BA216" s="1">
        <v>0</v>
      </c>
      <c r="BB216" s="1" t="s">
        <v>1071</v>
      </c>
    </row>
    <row r="217" spans="1:54" x14ac:dyDescent="0.25">
      <c r="A217" s="1">
        <v>3609</v>
      </c>
      <c r="B217" s="1" t="s">
        <v>215</v>
      </c>
      <c r="C217" s="1">
        <v>69252700</v>
      </c>
      <c r="D217" s="1" t="s">
        <v>173</v>
      </c>
      <c r="E217" s="1" t="s">
        <v>1167</v>
      </c>
      <c r="F217" s="1" t="s">
        <v>1030</v>
      </c>
      <c r="G217" s="2">
        <v>0.95</v>
      </c>
      <c r="H217" s="1">
        <v>0</v>
      </c>
      <c r="I217" s="1">
        <v>0</v>
      </c>
      <c r="J217" s="1">
        <v>0</v>
      </c>
      <c r="K217" s="1">
        <v>0</v>
      </c>
      <c r="L217" s="1">
        <v>74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36</v>
      </c>
      <c r="AX217" s="1">
        <v>0</v>
      </c>
      <c r="AY217" s="1">
        <v>0</v>
      </c>
      <c r="AZ217" s="1">
        <v>0</v>
      </c>
      <c r="BA217" s="1">
        <v>0</v>
      </c>
      <c r="BB217" s="1" t="s">
        <v>1067</v>
      </c>
    </row>
    <row r="218" spans="1:54" x14ac:dyDescent="0.25">
      <c r="A218" s="1">
        <v>3618</v>
      </c>
      <c r="B218" s="1" t="s">
        <v>216</v>
      </c>
      <c r="C218" s="1">
        <v>69120300</v>
      </c>
      <c r="D218" s="1" t="s">
        <v>173</v>
      </c>
      <c r="E218" s="1" t="s">
        <v>1168</v>
      </c>
      <c r="F218" s="1" t="s">
        <v>1030</v>
      </c>
      <c r="G218" s="2">
        <v>0.95299145299145294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12</v>
      </c>
      <c r="AQ218" s="1">
        <v>0</v>
      </c>
      <c r="AR218" s="1">
        <v>0</v>
      </c>
      <c r="AS218" s="1">
        <v>0</v>
      </c>
      <c r="AT218" s="1">
        <v>0</v>
      </c>
      <c r="AU218" s="1">
        <v>22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2020</v>
      </c>
    </row>
    <row r="219" spans="1:54" x14ac:dyDescent="0.25">
      <c r="A219" s="1">
        <v>3640</v>
      </c>
      <c r="B219" s="1" t="s">
        <v>217</v>
      </c>
      <c r="C219" s="1">
        <v>71499900</v>
      </c>
      <c r="D219" s="1" t="s">
        <v>218</v>
      </c>
      <c r="E219" s="1" t="s">
        <v>1169</v>
      </c>
      <c r="F219" s="1" t="s">
        <v>1032</v>
      </c>
      <c r="G219" s="2">
        <v>0.95785876993166286</v>
      </c>
      <c r="H219" s="1">
        <v>0</v>
      </c>
      <c r="I219" s="1">
        <v>100</v>
      </c>
      <c r="J219" s="1">
        <v>0</v>
      </c>
      <c r="K219" s="1">
        <v>0</v>
      </c>
      <c r="L219" s="1">
        <v>180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59</v>
      </c>
      <c r="AH219" s="1">
        <v>67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2021</v>
      </c>
    </row>
    <row r="220" spans="1:54" x14ac:dyDescent="0.25">
      <c r="A220" s="1">
        <v>3641</v>
      </c>
      <c r="B220" s="1" t="s">
        <v>219</v>
      </c>
      <c r="C220" s="1">
        <v>70729100</v>
      </c>
      <c r="D220" s="1" t="s">
        <v>218</v>
      </c>
      <c r="E220" s="1" t="s">
        <v>1169</v>
      </c>
      <c r="F220" s="1" t="s">
        <v>1032</v>
      </c>
      <c r="G220" s="2">
        <v>0.97552447552447552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25</v>
      </c>
      <c r="S220" s="1">
        <v>0</v>
      </c>
      <c r="T220" s="1">
        <v>16</v>
      </c>
      <c r="U220" s="1">
        <v>137</v>
      </c>
      <c r="V220" s="1">
        <v>0</v>
      </c>
      <c r="W220" s="1">
        <v>14</v>
      </c>
      <c r="X220" s="1">
        <v>69</v>
      </c>
      <c r="Y220" s="1">
        <v>19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 t="s">
        <v>1067</v>
      </c>
    </row>
    <row r="221" spans="1:54" x14ac:dyDescent="0.25">
      <c r="A221" s="1">
        <v>3642</v>
      </c>
      <c r="B221" s="1" t="s">
        <v>220</v>
      </c>
      <c r="C221" s="1">
        <v>71499900</v>
      </c>
      <c r="D221" s="1" t="s">
        <v>218</v>
      </c>
      <c r="E221" s="1" t="s">
        <v>1169</v>
      </c>
      <c r="F221" s="1" t="s">
        <v>1032</v>
      </c>
      <c r="G221" s="2">
        <v>0.98337292161520184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52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76</v>
      </c>
      <c r="AT221" s="1">
        <v>79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2020</v>
      </c>
    </row>
    <row r="222" spans="1:54" x14ac:dyDescent="0.25">
      <c r="A222" s="1">
        <v>3643</v>
      </c>
      <c r="B222" s="1" t="s">
        <v>221</v>
      </c>
      <c r="C222" s="1">
        <v>69140900</v>
      </c>
      <c r="D222" s="1" t="s">
        <v>218</v>
      </c>
      <c r="E222" s="1" t="s">
        <v>1169</v>
      </c>
      <c r="F222" s="1" t="s">
        <v>1030</v>
      </c>
      <c r="G222" s="2">
        <v>0.97222222222222221</v>
      </c>
      <c r="H222" s="1">
        <v>0</v>
      </c>
      <c r="I222" s="1">
        <v>0</v>
      </c>
      <c r="J222" s="1">
        <v>0</v>
      </c>
      <c r="K222" s="1">
        <v>0</v>
      </c>
      <c r="L222" s="1">
        <v>14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8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6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 t="s">
        <v>1069</v>
      </c>
    </row>
    <row r="223" spans="1:54" x14ac:dyDescent="0.25">
      <c r="A223" s="1">
        <v>3656</v>
      </c>
      <c r="B223" s="1" t="s">
        <v>222</v>
      </c>
      <c r="C223" s="1">
        <v>69266500</v>
      </c>
      <c r="D223" s="1" t="s">
        <v>218</v>
      </c>
      <c r="E223" s="1" t="s">
        <v>1170</v>
      </c>
      <c r="F223" s="1" t="s">
        <v>1030</v>
      </c>
      <c r="G223" s="2">
        <v>0.96031746031746035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24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20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2020</v>
      </c>
    </row>
    <row r="224" spans="1:54" x14ac:dyDescent="0.25">
      <c r="A224" s="1">
        <v>3657</v>
      </c>
      <c r="B224" s="1" t="s">
        <v>223</v>
      </c>
      <c r="C224" s="1">
        <v>69140900</v>
      </c>
      <c r="D224" s="1" t="s">
        <v>218</v>
      </c>
      <c r="E224" s="1" t="s">
        <v>1169</v>
      </c>
      <c r="F224" s="1" t="s">
        <v>1030</v>
      </c>
      <c r="G224" s="2">
        <v>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59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 t="s">
        <v>1069</v>
      </c>
    </row>
    <row r="225" spans="1:54" x14ac:dyDescent="0.25">
      <c r="A225" s="1">
        <v>3733</v>
      </c>
      <c r="B225" s="1" t="s">
        <v>224</v>
      </c>
      <c r="C225" s="1">
        <v>65144257</v>
      </c>
      <c r="D225" s="1" t="s">
        <v>218</v>
      </c>
      <c r="E225" s="1" t="s">
        <v>1169</v>
      </c>
      <c r="F225" s="1" t="s">
        <v>1031</v>
      </c>
      <c r="G225" s="2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11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33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 t="s">
        <v>1067</v>
      </c>
    </row>
    <row r="226" spans="1:54" x14ac:dyDescent="0.25">
      <c r="A226" s="1">
        <v>3739</v>
      </c>
      <c r="B226" s="1" t="s">
        <v>225</v>
      </c>
      <c r="C226" s="1">
        <v>65044735</v>
      </c>
      <c r="D226" s="1" t="s">
        <v>218</v>
      </c>
      <c r="E226" s="1" t="s">
        <v>1169</v>
      </c>
      <c r="F226" s="1" t="s">
        <v>1032</v>
      </c>
      <c r="G226" s="2">
        <v>0.97777777777777775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158</v>
      </c>
      <c r="AY226" s="1">
        <v>0</v>
      </c>
      <c r="AZ226" s="1">
        <v>0</v>
      </c>
      <c r="BA226" s="1">
        <v>0</v>
      </c>
      <c r="BB226" s="1">
        <v>2021</v>
      </c>
    </row>
    <row r="227" spans="1:54" x14ac:dyDescent="0.25">
      <c r="A227" s="1">
        <v>3741</v>
      </c>
      <c r="B227" s="1" t="s">
        <v>226</v>
      </c>
      <c r="C227" s="1">
        <v>69140500</v>
      </c>
      <c r="D227" s="1" t="s">
        <v>218</v>
      </c>
      <c r="E227" s="1" t="s">
        <v>1171</v>
      </c>
      <c r="F227" s="1" t="s">
        <v>1030</v>
      </c>
      <c r="G227" s="8">
        <v>0.91</v>
      </c>
      <c r="H227" s="1">
        <v>24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8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 t="s">
        <v>1067</v>
      </c>
    </row>
    <row r="228" spans="1:54" x14ac:dyDescent="0.25">
      <c r="A228" s="1">
        <v>3742</v>
      </c>
      <c r="B228" s="1" t="s">
        <v>227</v>
      </c>
      <c r="C228" s="1">
        <v>69140500</v>
      </c>
      <c r="D228" s="1" t="s">
        <v>218</v>
      </c>
      <c r="E228" s="1" t="s">
        <v>1171</v>
      </c>
      <c r="F228" s="1" t="s">
        <v>1030</v>
      </c>
      <c r="G228" s="2">
        <v>0.97012578616352196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27</v>
      </c>
      <c r="S228" s="1">
        <v>0</v>
      </c>
      <c r="T228" s="1">
        <v>62</v>
      </c>
      <c r="U228" s="1">
        <v>0</v>
      </c>
      <c r="V228" s="1">
        <v>0</v>
      </c>
      <c r="W228" s="1">
        <v>40</v>
      </c>
      <c r="X228" s="1">
        <v>40</v>
      </c>
      <c r="Y228" s="1">
        <v>29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61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45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 t="s">
        <v>1071</v>
      </c>
    </row>
    <row r="229" spans="1:54" x14ac:dyDescent="0.25">
      <c r="A229" s="1">
        <v>3796</v>
      </c>
      <c r="B229" s="1" t="s">
        <v>228</v>
      </c>
      <c r="C229" s="1">
        <v>65076951</v>
      </c>
      <c r="D229" s="1" t="s">
        <v>218</v>
      </c>
      <c r="E229" s="1" t="s">
        <v>1171</v>
      </c>
      <c r="F229" s="1" t="s">
        <v>1031</v>
      </c>
      <c r="G229" s="2">
        <v>0.91868131868131864</v>
      </c>
      <c r="H229" s="1">
        <v>0</v>
      </c>
      <c r="I229" s="1">
        <v>0</v>
      </c>
      <c r="J229" s="1">
        <v>0</v>
      </c>
      <c r="K229" s="1">
        <v>0</v>
      </c>
      <c r="L229" s="1">
        <v>145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 t="s">
        <v>1067</v>
      </c>
    </row>
    <row r="230" spans="1:54" x14ac:dyDescent="0.25">
      <c r="A230" s="1">
        <v>3800</v>
      </c>
      <c r="B230" s="1" t="s">
        <v>229</v>
      </c>
      <c r="C230" s="1">
        <v>69140600</v>
      </c>
      <c r="D230" s="1" t="s">
        <v>218</v>
      </c>
      <c r="E230" s="1" t="s">
        <v>1172</v>
      </c>
      <c r="F230" s="1" t="s">
        <v>1030</v>
      </c>
      <c r="G230" s="2">
        <v>0.98305084745762716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35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2020</v>
      </c>
    </row>
    <row r="231" spans="1:54" x14ac:dyDescent="0.25">
      <c r="A231" s="1">
        <v>3802</v>
      </c>
      <c r="B231" s="1" t="s">
        <v>230</v>
      </c>
      <c r="C231" s="1">
        <v>69140600</v>
      </c>
      <c r="D231" s="1" t="s">
        <v>218</v>
      </c>
      <c r="E231" s="1" t="s">
        <v>1172</v>
      </c>
      <c r="F231" s="1" t="s">
        <v>1030</v>
      </c>
      <c r="G231" s="2">
        <v>0.99004975124378114</v>
      </c>
      <c r="H231" s="1">
        <v>0</v>
      </c>
      <c r="I231" s="1">
        <v>0</v>
      </c>
      <c r="J231" s="1">
        <v>0</v>
      </c>
      <c r="K231" s="1">
        <v>0</v>
      </c>
      <c r="L231" s="1">
        <v>52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2020</v>
      </c>
    </row>
    <row r="232" spans="1:54" x14ac:dyDescent="0.25">
      <c r="A232" s="1">
        <v>3823</v>
      </c>
      <c r="B232" s="1" t="s">
        <v>231</v>
      </c>
      <c r="C232" s="1">
        <v>69140700</v>
      </c>
      <c r="D232" s="1" t="s">
        <v>218</v>
      </c>
      <c r="E232" s="1" t="s">
        <v>1173</v>
      </c>
      <c r="F232" s="1" t="s">
        <v>1030</v>
      </c>
      <c r="G232" s="2">
        <v>0.95238095238095233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25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 t="s">
        <v>1067</v>
      </c>
    </row>
    <row r="233" spans="1:54" x14ac:dyDescent="0.25">
      <c r="A233" s="1">
        <v>3871</v>
      </c>
      <c r="B233" s="1" t="s">
        <v>232</v>
      </c>
      <c r="C233" s="1">
        <v>69141000</v>
      </c>
      <c r="D233" s="1" t="s">
        <v>218</v>
      </c>
      <c r="E233" s="1" t="s">
        <v>1174</v>
      </c>
      <c r="F233" s="1" t="s">
        <v>1030</v>
      </c>
      <c r="G233" s="2">
        <v>0.98378378378378384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56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60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 t="s">
        <v>1070</v>
      </c>
    </row>
    <row r="234" spans="1:54" x14ac:dyDescent="0.25">
      <c r="A234" s="1">
        <v>3885</v>
      </c>
      <c r="B234" s="1" t="s">
        <v>233</v>
      </c>
      <c r="C234" s="1">
        <v>65032325</v>
      </c>
      <c r="D234" s="1" t="s">
        <v>218</v>
      </c>
      <c r="E234" s="1" t="s">
        <v>1174</v>
      </c>
      <c r="F234" s="1" t="s">
        <v>1031</v>
      </c>
      <c r="G234" s="2">
        <v>0.96923076923076923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56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2020</v>
      </c>
    </row>
    <row r="235" spans="1:54" x14ac:dyDescent="0.25">
      <c r="A235" s="1">
        <v>3887</v>
      </c>
      <c r="B235" s="1" t="s">
        <v>234</v>
      </c>
      <c r="C235" s="1">
        <v>69141300</v>
      </c>
      <c r="D235" s="1" t="s">
        <v>218</v>
      </c>
      <c r="E235" s="1" t="s">
        <v>1175</v>
      </c>
      <c r="F235" s="1" t="s">
        <v>1030</v>
      </c>
      <c r="G235" s="2">
        <v>0.9662921348314607</v>
      </c>
      <c r="H235" s="1">
        <v>0</v>
      </c>
      <c r="I235" s="1">
        <v>0</v>
      </c>
      <c r="J235" s="1">
        <v>0</v>
      </c>
      <c r="K235" s="1">
        <v>0</v>
      </c>
      <c r="L235" s="1">
        <v>19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2021</v>
      </c>
    </row>
    <row r="236" spans="1:54" x14ac:dyDescent="0.25">
      <c r="A236" s="1">
        <v>3888</v>
      </c>
      <c r="B236" s="1" t="s">
        <v>235</v>
      </c>
      <c r="C236" s="1">
        <v>69141300</v>
      </c>
      <c r="D236" s="1" t="s">
        <v>218</v>
      </c>
      <c r="E236" s="1" t="s">
        <v>1175</v>
      </c>
      <c r="F236" s="1" t="s">
        <v>1030</v>
      </c>
      <c r="G236" s="2">
        <v>0.9882352941176471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34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18</v>
      </c>
      <c r="AY236" s="1">
        <v>0</v>
      </c>
      <c r="AZ236" s="1">
        <v>0</v>
      </c>
      <c r="BA236" s="1">
        <v>0</v>
      </c>
      <c r="BB236" s="1" t="s">
        <v>1067</v>
      </c>
    </row>
    <row r="237" spans="1:54" x14ac:dyDescent="0.25">
      <c r="A237" s="1">
        <v>3907</v>
      </c>
      <c r="B237" s="1" t="s">
        <v>236</v>
      </c>
      <c r="C237" s="1">
        <v>65271050</v>
      </c>
      <c r="D237" s="1" t="s">
        <v>218</v>
      </c>
      <c r="E237" s="1" t="s">
        <v>1175</v>
      </c>
      <c r="F237" s="1" t="s">
        <v>1031</v>
      </c>
      <c r="G237" s="2">
        <v>0.95918367346938771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58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2020</v>
      </c>
    </row>
    <row r="238" spans="1:54" x14ac:dyDescent="0.25">
      <c r="A238" s="1">
        <v>3909</v>
      </c>
      <c r="B238" s="1" t="s">
        <v>237</v>
      </c>
      <c r="C238" s="1">
        <v>69141700</v>
      </c>
      <c r="D238" s="1" t="s">
        <v>218</v>
      </c>
      <c r="E238" s="1" t="s">
        <v>1176</v>
      </c>
      <c r="F238" s="1" t="s">
        <v>1030</v>
      </c>
      <c r="G238" s="2">
        <v>0.94483734087694482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63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45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 t="s">
        <v>1067</v>
      </c>
    </row>
    <row r="239" spans="1:54" x14ac:dyDescent="0.25">
      <c r="A239" s="1">
        <v>3940</v>
      </c>
      <c r="B239" s="1" t="s">
        <v>238</v>
      </c>
      <c r="C239" s="1">
        <v>69141500</v>
      </c>
      <c r="D239" s="1" t="s">
        <v>218</v>
      </c>
      <c r="E239" s="1" t="s">
        <v>1177</v>
      </c>
      <c r="F239" s="1" t="s">
        <v>1030</v>
      </c>
      <c r="G239" s="2">
        <v>0.94902912621359226</v>
      </c>
      <c r="H239" s="1">
        <v>0</v>
      </c>
      <c r="I239" s="1">
        <v>0</v>
      </c>
      <c r="J239" s="1">
        <v>0</v>
      </c>
      <c r="K239" s="1">
        <v>0</v>
      </c>
      <c r="L239" s="1">
        <v>36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25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2021</v>
      </c>
    </row>
    <row r="240" spans="1:54" x14ac:dyDescent="0.25">
      <c r="A240" s="1">
        <v>3941</v>
      </c>
      <c r="B240" s="1" t="s">
        <v>239</v>
      </c>
      <c r="C240" s="1">
        <v>69141500</v>
      </c>
      <c r="D240" s="1" t="s">
        <v>218</v>
      </c>
      <c r="E240" s="1" t="s">
        <v>1177</v>
      </c>
      <c r="F240" s="1" t="s">
        <v>1030</v>
      </c>
      <c r="G240" s="2">
        <v>0.96992481203007519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35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31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 t="s">
        <v>1070</v>
      </c>
    </row>
    <row r="241" spans="1:54" x14ac:dyDescent="0.25">
      <c r="A241" s="1">
        <v>3961</v>
      </c>
      <c r="B241" s="1" t="s">
        <v>240</v>
      </c>
      <c r="C241" s="1">
        <v>69141600</v>
      </c>
      <c r="D241" s="1" t="s">
        <v>218</v>
      </c>
      <c r="E241" s="1" t="s">
        <v>1178</v>
      </c>
      <c r="F241" s="1" t="s">
        <v>1030</v>
      </c>
      <c r="G241" s="2">
        <v>0.97435897435897434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13</v>
      </c>
      <c r="AY241" s="1">
        <v>0</v>
      </c>
      <c r="AZ241" s="1">
        <v>0</v>
      </c>
      <c r="BA241" s="1">
        <v>0</v>
      </c>
      <c r="BB241" s="1" t="s">
        <v>1067</v>
      </c>
    </row>
    <row r="242" spans="1:54" x14ac:dyDescent="0.25">
      <c r="A242" s="1">
        <v>3976</v>
      </c>
      <c r="B242" s="1" t="s">
        <v>241</v>
      </c>
      <c r="C242" s="1">
        <v>69141200</v>
      </c>
      <c r="D242" s="1" t="s">
        <v>218</v>
      </c>
      <c r="E242" s="1" t="s">
        <v>1179</v>
      </c>
      <c r="F242" s="1" t="s">
        <v>1030</v>
      </c>
      <c r="G242" s="2">
        <v>0.97820163487738421</v>
      </c>
      <c r="H242" s="1">
        <v>0</v>
      </c>
      <c r="I242" s="1">
        <v>0</v>
      </c>
      <c r="J242" s="1">
        <v>0</v>
      </c>
      <c r="K242" s="1">
        <v>0</v>
      </c>
      <c r="L242" s="1">
        <v>61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37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23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 t="s">
        <v>1071</v>
      </c>
    </row>
    <row r="243" spans="1:54" x14ac:dyDescent="0.25">
      <c r="A243" s="1">
        <v>3998</v>
      </c>
      <c r="B243" s="1" t="s">
        <v>242</v>
      </c>
      <c r="C243" s="1">
        <v>69141400</v>
      </c>
      <c r="D243" s="1" t="s">
        <v>218</v>
      </c>
      <c r="E243" s="1" t="s">
        <v>1180</v>
      </c>
      <c r="F243" s="1" t="s">
        <v>1030</v>
      </c>
      <c r="G243" s="2">
        <v>0.97812500000000002</v>
      </c>
      <c r="H243" s="1">
        <v>0</v>
      </c>
      <c r="I243" s="1">
        <v>0</v>
      </c>
      <c r="J243" s="1">
        <v>0</v>
      </c>
      <c r="K243" s="1">
        <v>0</v>
      </c>
      <c r="L243" s="1">
        <v>45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42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33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 t="s">
        <v>1070</v>
      </c>
    </row>
    <row r="244" spans="1:54" x14ac:dyDescent="0.25">
      <c r="A244" s="1">
        <v>4025</v>
      </c>
      <c r="B244" s="1" t="s">
        <v>243</v>
      </c>
      <c r="C244" s="1">
        <v>69150300</v>
      </c>
      <c r="D244" s="1" t="s">
        <v>218</v>
      </c>
      <c r="E244" s="1" t="s">
        <v>1181</v>
      </c>
      <c r="F244" s="1" t="s">
        <v>1030</v>
      </c>
      <c r="G244" s="2">
        <v>0.97890295358649793</v>
      </c>
      <c r="H244" s="1">
        <v>0</v>
      </c>
      <c r="I244" s="1">
        <v>0</v>
      </c>
      <c r="J244" s="1">
        <v>0</v>
      </c>
      <c r="K244" s="1">
        <v>0</v>
      </c>
      <c r="L244" s="1">
        <v>37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35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 t="s">
        <v>1067</v>
      </c>
    </row>
    <row r="245" spans="1:54" x14ac:dyDescent="0.25">
      <c r="A245" s="1">
        <v>4049</v>
      </c>
      <c r="B245" s="1" t="s">
        <v>244</v>
      </c>
      <c r="C245" s="1">
        <v>69150200</v>
      </c>
      <c r="D245" s="1" t="s">
        <v>218</v>
      </c>
      <c r="E245" s="1" t="s">
        <v>1182</v>
      </c>
      <c r="F245" s="1" t="s">
        <v>1030</v>
      </c>
      <c r="G245" s="2">
        <v>0.93773824650571791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44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54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29</v>
      </c>
      <c r="AY245" s="1">
        <v>0</v>
      </c>
      <c r="AZ245" s="1">
        <v>0</v>
      </c>
      <c r="BA245" s="1">
        <v>0</v>
      </c>
      <c r="BB245" s="1">
        <v>2020</v>
      </c>
    </row>
    <row r="246" spans="1:54" x14ac:dyDescent="0.25">
      <c r="A246" s="1">
        <v>4084</v>
      </c>
      <c r="B246" s="1" t="s">
        <v>245</v>
      </c>
      <c r="C246" s="1">
        <v>69140400</v>
      </c>
      <c r="D246" s="1" t="s">
        <v>218</v>
      </c>
      <c r="E246" s="1" t="s">
        <v>1183</v>
      </c>
      <c r="F246" s="1" t="s">
        <v>1030</v>
      </c>
      <c r="G246" s="2">
        <v>0.97560975609756095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19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18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 t="s">
        <v>1070</v>
      </c>
    </row>
    <row r="247" spans="1:54" x14ac:dyDescent="0.25">
      <c r="A247" s="1">
        <v>4102</v>
      </c>
      <c r="B247" s="1" t="s">
        <v>246</v>
      </c>
      <c r="C247" s="1">
        <v>69140100</v>
      </c>
      <c r="D247" s="1" t="s">
        <v>218</v>
      </c>
      <c r="E247" s="1" t="s">
        <v>1184</v>
      </c>
      <c r="F247" s="1" t="s">
        <v>1030</v>
      </c>
      <c r="G247" s="2">
        <v>0.94833948339483398</v>
      </c>
      <c r="H247" s="1">
        <v>0</v>
      </c>
      <c r="I247" s="1">
        <v>0</v>
      </c>
      <c r="J247" s="1">
        <v>0</v>
      </c>
      <c r="K247" s="1">
        <v>0</v>
      </c>
      <c r="L247" s="1">
        <v>39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44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25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2020</v>
      </c>
    </row>
    <row r="248" spans="1:54" x14ac:dyDescent="0.25">
      <c r="A248" s="1">
        <v>4124</v>
      </c>
      <c r="B248" s="1" t="s">
        <v>247</v>
      </c>
      <c r="C248" s="1">
        <v>69140300</v>
      </c>
      <c r="D248" s="1" t="s">
        <v>218</v>
      </c>
      <c r="E248" s="1" t="s">
        <v>1185</v>
      </c>
      <c r="F248" s="1" t="s">
        <v>1030</v>
      </c>
      <c r="G248" s="2">
        <v>0.96728971962616828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30</v>
      </c>
      <c r="AY248" s="1">
        <v>0</v>
      </c>
      <c r="AZ248" s="1">
        <v>0</v>
      </c>
      <c r="BA248" s="1">
        <v>0</v>
      </c>
      <c r="BB248" s="1" t="s">
        <v>1071</v>
      </c>
    </row>
    <row r="249" spans="1:54" x14ac:dyDescent="0.25">
      <c r="A249" s="1">
        <v>4140</v>
      </c>
      <c r="B249" s="1" t="s">
        <v>248</v>
      </c>
      <c r="C249" s="1">
        <v>69140800</v>
      </c>
      <c r="D249" s="1" t="s">
        <v>218</v>
      </c>
      <c r="E249" s="1" t="s">
        <v>1186</v>
      </c>
      <c r="F249" s="1" t="s">
        <v>1030</v>
      </c>
      <c r="G249" s="2">
        <v>0.91526919682259489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67</v>
      </c>
      <c r="AF249" s="1">
        <v>0</v>
      </c>
      <c r="AG249" s="1">
        <v>0</v>
      </c>
      <c r="AH249" s="1">
        <v>0</v>
      </c>
      <c r="AI249" s="1">
        <v>0</v>
      </c>
      <c r="AJ249" s="1">
        <v>72</v>
      </c>
      <c r="AK249" s="1">
        <v>0</v>
      </c>
      <c r="AL249" s="1">
        <v>81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45</v>
      </c>
      <c r="AX249" s="1">
        <v>0</v>
      </c>
      <c r="AY249" s="1">
        <v>0</v>
      </c>
      <c r="AZ249" s="1">
        <v>0</v>
      </c>
      <c r="BA249" s="1">
        <v>0</v>
      </c>
      <c r="BB249" s="1">
        <v>2020</v>
      </c>
    </row>
    <row r="250" spans="1:54" x14ac:dyDescent="0.25">
      <c r="A250" s="1">
        <v>4141</v>
      </c>
      <c r="B250" s="1" t="s">
        <v>249</v>
      </c>
      <c r="C250" s="1">
        <v>69140800</v>
      </c>
      <c r="D250" s="1" t="s">
        <v>218</v>
      </c>
      <c r="E250" s="1" t="s">
        <v>1186</v>
      </c>
      <c r="F250" s="1" t="s">
        <v>1030</v>
      </c>
      <c r="G250" s="2">
        <v>0.97777777777777775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32</v>
      </c>
      <c r="AY250" s="1">
        <v>0</v>
      </c>
      <c r="AZ250" s="1">
        <v>0</v>
      </c>
      <c r="BA250" s="1">
        <v>0</v>
      </c>
      <c r="BB250" s="1" t="s">
        <v>1067</v>
      </c>
    </row>
    <row r="251" spans="1:54" x14ac:dyDescent="0.25">
      <c r="A251" s="1">
        <v>4160</v>
      </c>
      <c r="B251" s="1" t="s">
        <v>250</v>
      </c>
      <c r="C251" s="1">
        <v>65144059</v>
      </c>
      <c r="D251" s="1" t="s">
        <v>251</v>
      </c>
      <c r="E251" s="1" t="s">
        <v>1187</v>
      </c>
      <c r="F251" s="1" t="s">
        <v>1031</v>
      </c>
      <c r="G251" s="2">
        <v>0.96919431279620849</v>
      </c>
      <c r="H251" s="1">
        <v>0</v>
      </c>
      <c r="I251" s="1">
        <v>65</v>
      </c>
      <c r="J251" s="1">
        <v>0</v>
      </c>
      <c r="K251" s="1">
        <v>0</v>
      </c>
      <c r="L251" s="1">
        <v>110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2020</v>
      </c>
    </row>
    <row r="252" spans="1:54" x14ac:dyDescent="0.25">
      <c r="A252" s="1">
        <v>4162</v>
      </c>
      <c r="B252" s="1" t="s">
        <v>252</v>
      </c>
      <c r="C252" s="1">
        <v>69170100</v>
      </c>
      <c r="D252" s="1" t="s">
        <v>251</v>
      </c>
      <c r="E252" s="1" t="s">
        <v>1187</v>
      </c>
      <c r="F252" s="1" t="s">
        <v>1030</v>
      </c>
      <c r="G252" s="2">
        <v>0.9546120058565154</v>
      </c>
      <c r="H252" s="1">
        <v>0</v>
      </c>
      <c r="I252" s="1">
        <v>248</v>
      </c>
      <c r="J252" s="1">
        <v>0</v>
      </c>
      <c r="K252" s="1">
        <v>0</v>
      </c>
      <c r="L252" s="1">
        <v>358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2020</v>
      </c>
    </row>
    <row r="253" spans="1:54" x14ac:dyDescent="0.25">
      <c r="A253" s="1">
        <v>4165</v>
      </c>
      <c r="B253" s="1" t="s">
        <v>253</v>
      </c>
      <c r="C253" s="1">
        <v>69170100</v>
      </c>
      <c r="D253" s="1" t="s">
        <v>251</v>
      </c>
      <c r="E253" s="1" t="s">
        <v>1187</v>
      </c>
      <c r="F253" s="1" t="s">
        <v>1030</v>
      </c>
      <c r="G253" s="2">
        <v>0.9585121602288984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43</v>
      </c>
      <c r="U253" s="1">
        <v>132</v>
      </c>
      <c r="V253" s="1">
        <v>0</v>
      </c>
      <c r="W253" s="1">
        <v>74</v>
      </c>
      <c r="X253" s="1">
        <v>118</v>
      </c>
      <c r="Y253" s="1">
        <v>24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 t="s">
        <v>1067</v>
      </c>
    </row>
    <row r="254" spans="1:54" x14ac:dyDescent="0.25">
      <c r="A254" s="1">
        <v>4166</v>
      </c>
      <c r="B254" s="1" t="s">
        <v>254</v>
      </c>
      <c r="C254" s="1">
        <v>69170100</v>
      </c>
      <c r="D254" s="1" t="s">
        <v>251</v>
      </c>
      <c r="E254" s="1" t="s">
        <v>1187</v>
      </c>
      <c r="F254" s="1" t="s">
        <v>1030</v>
      </c>
      <c r="G254" s="2">
        <v>0.96976483762597987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74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128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90</v>
      </c>
      <c r="AT254" s="1">
        <v>91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 t="s">
        <v>1067</v>
      </c>
    </row>
    <row r="255" spans="1:54" x14ac:dyDescent="0.25">
      <c r="A255" s="1">
        <v>4195</v>
      </c>
      <c r="B255" s="1" t="s">
        <v>255</v>
      </c>
      <c r="C255" s="1">
        <v>69170100</v>
      </c>
      <c r="D255" s="1" t="s">
        <v>251</v>
      </c>
      <c r="E255" s="1" t="s">
        <v>1187</v>
      </c>
      <c r="F255" s="1" t="s">
        <v>1030</v>
      </c>
      <c r="G255" s="2">
        <v>0.95145631067961167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20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33</v>
      </c>
      <c r="AY255" s="1">
        <v>0</v>
      </c>
      <c r="AZ255" s="1">
        <v>0</v>
      </c>
      <c r="BA255" s="1">
        <v>0</v>
      </c>
      <c r="BB255" s="1" t="s">
        <v>1067</v>
      </c>
    </row>
    <row r="256" spans="1:54" x14ac:dyDescent="0.25">
      <c r="A256" s="1">
        <v>4270</v>
      </c>
      <c r="B256" s="1" t="s">
        <v>256</v>
      </c>
      <c r="C256" s="1">
        <v>65144395</v>
      </c>
      <c r="D256" s="1" t="s">
        <v>251</v>
      </c>
      <c r="E256" s="1" t="s">
        <v>1187</v>
      </c>
      <c r="F256" s="1" t="s">
        <v>1031</v>
      </c>
      <c r="G256" s="2">
        <v>0.96323529411764708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40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34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 t="s">
        <v>1067</v>
      </c>
    </row>
    <row r="257" spans="1:54" x14ac:dyDescent="0.25">
      <c r="A257" s="1">
        <v>4277</v>
      </c>
      <c r="B257" s="1" t="s">
        <v>257</v>
      </c>
      <c r="C257" s="1">
        <v>65102259</v>
      </c>
      <c r="D257" s="1" t="s">
        <v>251</v>
      </c>
      <c r="E257" s="1" t="s">
        <v>1187</v>
      </c>
      <c r="F257" s="1" t="s">
        <v>1031</v>
      </c>
      <c r="G257" s="2">
        <v>0.89524733268671197</v>
      </c>
      <c r="H257" s="1">
        <v>0</v>
      </c>
      <c r="I257" s="1">
        <v>0</v>
      </c>
      <c r="J257" s="1">
        <v>0</v>
      </c>
      <c r="K257" s="1">
        <v>0</v>
      </c>
      <c r="L257" s="1">
        <v>92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89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166</v>
      </c>
      <c r="AF257" s="1">
        <v>0</v>
      </c>
      <c r="AG257" s="1">
        <v>0</v>
      </c>
      <c r="AH257" s="1">
        <v>90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 t="s">
        <v>1067</v>
      </c>
    </row>
    <row r="258" spans="1:54" x14ac:dyDescent="0.25">
      <c r="A258" s="1">
        <v>4287</v>
      </c>
      <c r="B258" s="1" t="s">
        <v>258</v>
      </c>
      <c r="C258" s="1">
        <v>65044735</v>
      </c>
      <c r="D258" s="1" t="s">
        <v>251</v>
      </c>
      <c r="E258" s="1" t="s">
        <v>1187</v>
      </c>
      <c r="F258" s="1" t="s">
        <v>1032</v>
      </c>
      <c r="G258" s="2">
        <v>0.9576427255985267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111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164</v>
      </c>
      <c r="AY258" s="1">
        <v>0</v>
      </c>
      <c r="AZ258" s="1">
        <v>0</v>
      </c>
      <c r="BA258" s="1">
        <v>0</v>
      </c>
      <c r="BB258" s="1">
        <v>2021</v>
      </c>
    </row>
    <row r="259" spans="1:54" x14ac:dyDescent="0.25">
      <c r="A259" s="1">
        <v>4288</v>
      </c>
      <c r="B259" s="1" t="s">
        <v>259</v>
      </c>
      <c r="C259" s="1">
        <v>69151000</v>
      </c>
      <c r="D259" s="1" t="s">
        <v>251</v>
      </c>
      <c r="E259" s="1" t="s">
        <v>1188</v>
      </c>
      <c r="F259" s="1" t="s">
        <v>1030</v>
      </c>
      <c r="G259" s="2">
        <v>0.94983818770226536</v>
      </c>
      <c r="H259" s="1">
        <v>0</v>
      </c>
      <c r="I259" s="1">
        <v>0</v>
      </c>
      <c r="J259" s="1">
        <v>0</v>
      </c>
      <c r="K259" s="1">
        <v>0</v>
      </c>
      <c r="L259" s="1">
        <v>126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46</v>
      </c>
      <c r="S259" s="1">
        <v>0</v>
      </c>
      <c r="T259" s="1">
        <v>71</v>
      </c>
      <c r="U259" s="1">
        <v>0</v>
      </c>
      <c r="V259" s="1">
        <v>0</v>
      </c>
      <c r="W259" s="1">
        <v>0</v>
      </c>
      <c r="X259" s="1">
        <v>89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 t="s">
        <v>1070</v>
      </c>
    </row>
    <row r="260" spans="1:54" x14ac:dyDescent="0.25">
      <c r="A260" s="1">
        <v>4289</v>
      </c>
      <c r="B260" s="1" t="s">
        <v>260</v>
      </c>
      <c r="C260" s="1">
        <v>69151000</v>
      </c>
      <c r="D260" s="1" t="s">
        <v>251</v>
      </c>
      <c r="E260" s="1" t="s">
        <v>1188</v>
      </c>
      <c r="F260" s="1" t="s">
        <v>1030</v>
      </c>
      <c r="G260" s="2">
        <v>0.91979522184300344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109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 t="s">
        <v>1069</v>
      </c>
    </row>
    <row r="261" spans="1:54" x14ac:dyDescent="0.25">
      <c r="A261" s="1">
        <v>4309</v>
      </c>
      <c r="B261" s="1" t="s">
        <v>261</v>
      </c>
      <c r="C261" s="1">
        <v>69141800</v>
      </c>
      <c r="D261" s="1" t="s">
        <v>251</v>
      </c>
      <c r="E261" s="1" t="s">
        <v>1189</v>
      </c>
      <c r="F261" s="1" t="s">
        <v>1030</v>
      </c>
      <c r="G261" s="2">
        <v>0.96141479099678462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42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 t="s">
        <v>1067</v>
      </c>
    </row>
    <row r="262" spans="1:54" x14ac:dyDescent="0.25">
      <c r="A262" s="1">
        <v>4331</v>
      </c>
      <c r="B262" s="1" t="s">
        <v>262</v>
      </c>
      <c r="C262" s="1">
        <v>69170400</v>
      </c>
      <c r="D262" s="1" t="s">
        <v>251</v>
      </c>
      <c r="E262" s="1" t="s">
        <v>1190</v>
      </c>
      <c r="F262" s="1" t="s">
        <v>1030</v>
      </c>
      <c r="G262" s="2">
        <v>0.94117647058823528</v>
      </c>
      <c r="H262" s="1">
        <v>0</v>
      </c>
      <c r="I262" s="1">
        <v>0</v>
      </c>
      <c r="J262" s="1">
        <v>0</v>
      </c>
      <c r="K262" s="1">
        <v>0</v>
      </c>
      <c r="L262" s="1">
        <v>29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2021</v>
      </c>
    </row>
    <row r="263" spans="1:54" x14ac:dyDescent="0.25">
      <c r="A263" s="1">
        <v>4353</v>
      </c>
      <c r="B263" s="1" t="s">
        <v>263</v>
      </c>
      <c r="C263" s="1">
        <v>69170200</v>
      </c>
      <c r="D263" s="1" t="s">
        <v>251</v>
      </c>
      <c r="E263" s="1" t="s">
        <v>1191</v>
      </c>
      <c r="F263" s="1" t="s">
        <v>1030</v>
      </c>
      <c r="G263" s="2">
        <v>0.96685082872928174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35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2020</v>
      </c>
    </row>
    <row r="264" spans="1:54" x14ac:dyDescent="0.25">
      <c r="A264" s="1">
        <v>4404</v>
      </c>
      <c r="B264" s="1" t="s">
        <v>264</v>
      </c>
      <c r="C264" s="1">
        <v>69170500</v>
      </c>
      <c r="D264" s="1" t="s">
        <v>251</v>
      </c>
      <c r="E264" s="1" t="s">
        <v>1192</v>
      </c>
      <c r="F264" s="1" t="s">
        <v>1030</v>
      </c>
      <c r="G264" s="2">
        <v>0.90839694656488545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25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 t="s">
        <v>1067</v>
      </c>
    </row>
    <row r="265" spans="1:54" x14ac:dyDescent="0.25">
      <c r="A265" s="1">
        <v>4408</v>
      </c>
      <c r="B265" s="1" t="s">
        <v>265</v>
      </c>
      <c r="C265" s="1">
        <v>69170500</v>
      </c>
      <c r="D265" s="1" t="s">
        <v>251</v>
      </c>
      <c r="E265" s="1" t="s">
        <v>1192</v>
      </c>
      <c r="F265" s="1" t="s">
        <v>1030</v>
      </c>
      <c r="G265" s="2">
        <v>0.98108747044917255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60</v>
      </c>
      <c r="X265" s="1">
        <v>32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43</v>
      </c>
      <c r="AT265" s="1">
        <v>71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 t="s">
        <v>1071</v>
      </c>
    </row>
    <row r="266" spans="1:54" x14ac:dyDescent="0.25">
      <c r="A266" s="1">
        <v>4446</v>
      </c>
      <c r="B266" s="1" t="s">
        <v>266</v>
      </c>
      <c r="C266" s="1">
        <v>69170800</v>
      </c>
      <c r="D266" s="1" t="s">
        <v>251</v>
      </c>
      <c r="E266" s="1" t="s">
        <v>1193</v>
      </c>
      <c r="F266" s="1" t="s">
        <v>1030</v>
      </c>
      <c r="G266" s="2">
        <v>0.98161764705882348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44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 t="s">
        <v>1070</v>
      </c>
    </row>
    <row r="267" spans="1:54" x14ac:dyDescent="0.25">
      <c r="A267" s="1">
        <v>4451</v>
      </c>
      <c r="B267" s="1" t="s">
        <v>267</v>
      </c>
      <c r="C267" s="1">
        <v>69170700</v>
      </c>
      <c r="D267" s="1" t="s">
        <v>251</v>
      </c>
      <c r="E267" s="1" t="s">
        <v>1194</v>
      </c>
      <c r="F267" s="1" t="s">
        <v>1030</v>
      </c>
      <c r="G267" s="2">
        <v>0.92483660130718959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82</v>
      </c>
      <c r="X267" s="1">
        <v>88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 t="s">
        <v>1067</v>
      </c>
    </row>
    <row r="268" spans="1:54" x14ac:dyDescent="0.25">
      <c r="A268" s="1">
        <v>4483</v>
      </c>
      <c r="B268" s="1" t="s">
        <v>268</v>
      </c>
      <c r="C268" s="1">
        <v>69170300</v>
      </c>
      <c r="D268" s="1" t="s">
        <v>251</v>
      </c>
      <c r="E268" s="1" t="s">
        <v>1195</v>
      </c>
      <c r="F268" s="1" t="s">
        <v>1030</v>
      </c>
      <c r="G268" s="2">
        <v>0.89371124889282549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76</v>
      </c>
      <c r="U268" s="1">
        <v>0</v>
      </c>
      <c r="V268" s="1">
        <v>0</v>
      </c>
      <c r="W268" s="1">
        <v>0</v>
      </c>
      <c r="X268" s="1">
        <v>47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38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2020</v>
      </c>
    </row>
    <row r="269" spans="1:54" x14ac:dyDescent="0.25">
      <c r="A269" s="1">
        <v>4507</v>
      </c>
      <c r="B269" s="1" t="s">
        <v>269</v>
      </c>
      <c r="C269" s="1">
        <v>69150900</v>
      </c>
      <c r="D269" s="1" t="s">
        <v>251</v>
      </c>
      <c r="E269" s="1" t="s">
        <v>1196</v>
      </c>
      <c r="F269" s="1" t="s">
        <v>1030</v>
      </c>
      <c r="G269" s="2">
        <v>0.97023809523809523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35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25</v>
      </c>
      <c r="AU269" s="1">
        <v>0</v>
      </c>
      <c r="AV269" s="1">
        <v>0</v>
      </c>
      <c r="AW269" s="1">
        <v>26</v>
      </c>
      <c r="AX269" s="1">
        <v>0</v>
      </c>
      <c r="AY269" s="1">
        <v>0</v>
      </c>
      <c r="AZ269" s="1">
        <v>0</v>
      </c>
      <c r="BA269" s="1">
        <v>0</v>
      </c>
      <c r="BB269" s="1" t="s">
        <v>1071</v>
      </c>
    </row>
    <row r="270" spans="1:54" x14ac:dyDescent="0.25">
      <c r="A270" s="1">
        <v>4533</v>
      </c>
      <c r="B270" s="1" t="s">
        <v>270</v>
      </c>
      <c r="C270" s="1">
        <v>82733800</v>
      </c>
      <c r="D270" s="1" t="s">
        <v>251</v>
      </c>
      <c r="E270" s="1" t="s">
        <v>1197</v>
      </c>
      <c r="F270" s="1" t="s">
        <v>1032</v>
      </c>
      <c r="G270" s="2">
        <v>0.97014925373134331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95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13</v>
      </c>
      <c r="AS270" s="1">
        <v>121</v>
      </c>
      <c r="AT270" s="1">
        <v>83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2020</v>
      </c>
    </row>
    <row r="271" spans="1:54" x14ac:dyDescent="0.25">
      <c r="A271" s="1">
        <v>4534</v>
      </c>
      <c r="B271" s="1" t="s">
        <v>271</v>
      </c>
      <c r="C271" s="1">
        <v>71360000</v>
      </c>
      <c r="D271" s="1" t="s">
        <v>251</v>
      </c>
      <c r="E271" s="1" t="s">
        <v>1197</v>
      </c>
      <c r="F271" s="1" t="s">
        <v>1032</v>
      </c>
      <c r="G271" s="2">
        <v>0.95731707317073167</v>
      </c>
      <c r="H271" s="1">
        <v>0</v>
      </c>
      <c r="I271" s="1">
        <v>97</v>
      </c>
      <c r="J271" s="1">
        <v>0</v>
      </c>
      <c r="K271" s="1">
        <v>0</v>
      </c>
      <c r="L271" s="1">
        <v>445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 t="s">
        <v>1067</v>
      </c>
    </row>
    <row r="272" spans="1:54" x14ac:dyDescent="0.25">
      <c r="A272" s="1">
        <v>4535</v>
      </c>
      <c r="B272" s="1" t="s">
        <v>272</v>
      </c>
      <c r="C272" s="1">
        <v>71360000</v>
      </c>
      <c r="D272" s="1" t="s">
        <v>251</v>
      </c>
      <c r="E272" s="1" t="s">
        <v>1197</v>
      </c>
      <c r="F272" s="1" t="s">
        <v>1032</v>
      </c>
      <c r="G272" s="2">
        <v>0.96672504378283708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46</v>
      </c>
      <c r="U272" s="1">
        <v>132</v>
      </c>
      <c r="V272" s="1">
        <v>0</v>
      </c>
      <c r="W272" s="1">
        <v>73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2020</v>
      </c>
    </row>
    <row r="273" spans="1:54" x14ac:dyDescent="0.25">
      <c r="A273" s="1">
        <v>4536</v>
      </c>
      <c r="B273" s="1" t="s">
        <v>273</v>
      </c>
      <c r="C273" s="1">
        <v>71360000</v>
      </c>
      <c r="D273" s="1" t="s">
        <v>251</v>
      </c>
      <c r="E273" s="1" t="s">
        <v>1197</v>
      </c>
      <c r="F273" s="1" t="s">
        <v>1032</v>
      </c>
      <c r="G273" s="2">
        <v>0.95620437956204385</v>
      </c>
      <c r="H273" s="1">
        <v>0</v>
      </c>
      <c r="I273" s="1">
        <v>35</v>
      </c>
      <c r="J273" s="1">
        <v>0</v>
      </c>
      <c r="K273" s="1">
        <v>0</v>
      </c>
      <c r="L273" s="1">
        <v>76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2021</v>
      </c>
    </row>
    <row r="274" spans="1:54" x14ac:dyDescent="0.25">
      <c r="A274" s="1">
        <v>4557</v>
      </c>
      <c r="B274" s="1" t="s">
        <v>274</v>
      </c>
      <c r="C274" s="1">
        <v>65181672</v>
      </c>
      <c r="D274" s="1" t="s">
        <v>251</v>
      </c>
      <c r="E274" s="1" t="s">
        <v>1197</v>
      </c>
      <c r="F274" s="1" t="s">
        <v>1033</v>
      </c>
      <c r="G274" s="2">
        <v>0.93103448275862066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24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 t="s">
        <v>1067</v>
      </c>
    </row>
    <row r="275" spans="1:54" x14ac:dyDescent="0.25">
      <c r="A275" s="1">
        <v>4559</v>
      </c>
      <c r="B275" s="1" t="s">
        <v>275</v>
      </c>
      <c r="C275" s="1">
        <v>65181672</v>
      </c>
      <c r="D275" s="1" t="s">
        <v>251</v>
      </c>
      <c r="E275" s="1" t="s">
        <v>1197</v>
      </c>
      <c r="F275" s="1" t="s">
        <v>1033</v>
      </c>
      <c r="G275" s="2">
        <v>0.98275862068965514</v>
      </c>
      <c r="H275" s="1">
        <v>0</v>
      </c>
      <c r="I275" s="1">
        <v>0</v>
      </c>
      <c r="J275" s="1">
        <v>0</v>
      </c>
      <c r="K275" s="1">
        <v>0</v>
      </c>
      <c r="L275" s="1">
        <v>26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11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2021</v>
      </c>
    </row>
    <row r="276" spans="1:54" x14ac:dyDescent="0.25">
      <c r="A276" s="1">
        <v>4560</v>
      </c>
      <c r="B276" s="1" t="s">
        <v>276</v>
      </c>
      <c r="C276" s="1">
        <v>65181672</v>
      </c>
      <c r="D276" s="1" t="s">
        <v>251</v>
      </c>
      <c r="E276" s="1" t="s">
        <v>1198</v>
      </c>
      <c r="F276" s="1" t="s">
        <v>1033</v>
      </c>
      <c r="G276" s="2">
        <v>0.95049504950495045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36</v>
      </c>
      <c r="Y276" s="1">
        <v>9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 t="s">
        <v>1067</v>
      </c>
    </row>
    <row r="277" spans="1:54" x14ac:dyDescent="0.25">
      <c r="A277" s="1">
        <v>4616</v>
      </c>
      <c r="B277" s="1" t="s">
        <v>277</v>
      </c>
      <c r="C277" s="1">
        <v>69264800</v>
      </c>
      <c r="D277" s="1" t="s">
        <v>251</v>
      </c>
      <c r="E277" s="1" t="s">
        <v>1199</v>
      </c>
      <c r="F277" s="1" t="s">
        <v>1030</v>
      </c>
      <c r="G277" s="2">
        <v>0.97297297297297303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37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 t="s">
        <v>1067</v>
      </c>
    </row>
    <row r="278" spans="1:54" x14ac:dyDescent="0.25">
      <c r="A278" s="1">
        <v>4672</v>
      </c>
      <c r="B278" s="1" t="s">
        <v>278</v>
      </c>
      <c r="C278" s="1">
        <v>70912300</v>
      </c>
      <c r="D278" s="1" t="s">
        <v>251</v>
      </c>
      <c r="E278" s="1" t="s">
        <v>1197</v>
      </c>
      <c r="F278" s="1" t="s">
        <v>1031</v>
      </c>
      <c r="G278" s="2">
        <v>0.90495049504950498</v>
      </c>
      <c r="H278" s="1">
        <v>0</v>
      </c>
      <c r="I278" s="1">
        <v>0</v>
      </c>
      <c r="J278" s="1">
        <v>0</v>
      </c>
      <c r="K278" s="1">
        <v>0</v>
      </c>
      <c r="L278" s="1">
        <v>180</v>
      </c>
      <c r="M278" s="1">
        <v>0</v>
      </c>
      <c r="N278" s="1">
        <v>0</v>
      </c>
      <c r="O278" s="1">
        <v>83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 t="s">
        <v>1067</v>
      </c>
    </row>
    <row r="279" spans="1:54" x14ac:dyDescent="0.25">
      <c r="A279" s="1">
        <v>4700</v>
      </c>
      <c r="B279" s="1" t="s">
        <v>279</v>
      </c>
      <c r="C279" s="1">
        <v>70912300</v>
      </c>
      <c r="D279" s="1" t="s">
        <v>251</v>
      </c>
      <c r="E279" s="1" t="s">
        <v>1200</v>
      </c>
      <c r="F279" s="1" t="s">
        <v>1032</v>
      </c>
      <c r="G279" s="2">
        <v>0.93939393939393945</v>
      </c>
      <c r="H279" s="1">
        <v>0</v>
      </c>
      <c r="I279" s="1">
        <v>0</v>
      </c>
      <c r="J279" s="1">
        <v>0</v>
      </c>
      <c r="K279" s="1">
        <v>0</v>
      </c>
      <c r="L279" s="1">
        <v>61</v>
      </c>
      <c r="M279" s="1">
        <v>0</v>
      </c>
      <c r="N279" s="1">
        <v>0</v>
      </c>
      <c r="O279" s="1">
        <v>0</v>
      </c>
      <c r="P279" s="1">
        <v>57</v>
      </c>
      <c r="Q279" s="1">
        <v>61</v>
      </c>
      <c r="R279" s="1">
        <v>47</v>
      </c>
      <c r="S279" s="1">
        <v>0</v>
      </c>
      <c r="T279" s="1">
        <v>61</v>
      </c>
      <c r="U279" s="1">
        <v>0</v>
      </c>
      <c r="V279" s="1">
        <v>0</v>
      </c>
      <c r="W279" s="1">
        <v>0</v>
      </c>
      <c r="X279" s="1">
        <v>60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2020</v>
      </c>
    </row>
    <row r="280" spans="1:54" x14ac:dyDescent="0.25">
      <c r="A280" s="1">
        <v>4703</v>
      </c>
      <c r="B280" s="1" t="s">
        <v>280</v>
      </c>
      <c r="C280" s="1">
        <v>69150800</v>
      </c>
      <c r="D280" s="1" t="s">
        <v>251</v>
      </c>
      <c r="E280" s="1" t="s">
        <v>1201</v>
      </c>
      <c r="F280" s="1" t="s">
        <v>1030</v>
      </c>
      <c r="G280" s="2">
        <v>0.94023904382470125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42</v>
      </c>
      <c r="V280" s="1">
        <v>0</v>
      </c>
      <c r="W280" s="1">
        <v>36</v>
      </c>
      <c r="X280" s="1">
        <v>43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2021</v>
      </c>
    </row>
    <row r="281" spans="1:54" x14ac:dyDescent="0.25">
      <c r="A281" s="1">
        <v>4706</v>
      </c>
      <c r="B281" s="1" t="s">
        <v>281</v>
      </c>
      <c r="C281" s="1">
        <v>69264400</v>
      </c>
      <c r="D281" s="1" t="s">
        <v>251</v>
      </c>
      <c r="E281" s="1" t="s">
        <v>1200</v>
      </c>
      <c r="F281" s="1" t="s">
        <v>1030</v>
      </c>
      <c r="G281" s="2">
        <v>0.94463667820069208</v>
      </c>
      <c r="H281" s="1">
        <v>0</v>
      </c>
      <c r="I281" s="1">
        <v>0</v>
      </c>
      <c r="J281" s="1">
        <v>0</v>
      </c>
      <c r="K281" s="1">
        <v>0</v>
      </c>
      <c r="L281" s="1">
        <v>26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53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24</v>
      </c>
      <c r="AS281" s="1">
        <v>29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2020</v>
      </c>
    </row>
    <row r="282" spans="1:54" x14ac:dyDescent="0.25">
      <c r="A282" s="1">
        <v>4707</v>
      </c>
      <c r="B282" s="1" t="s">
        <v>282</v>
      </c>
      <c r="C282" s="1">
        <v>69150800</v>
      </c>
      <c r="D282" s="1" t="s">
        <v>251</v>
      </c>
      <c r="E282" s="1" t="s">
        <v>1201</v>
      </c>
      <c r="F282" s="1" t="s">
        <v>1030</v>
      </c>
      <c r="G282" s="2">
        <v>0.95406360424028269</v>
      </c>
      <c r="H282" s="1">
        <v>0</v>
      </c>
      <c r="I282" s="1">
        <v>25</v>
      </c>
      <c r="J282" s="1">
        <v>0</v>
      </c>
      <c r="K282" s="1">
        <v>0</v>
      </c>
      <c r="L282" s="1">
        <v>202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35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2021</v>
      </c>
    </row>
    <row r="283" spans="1:54" x14ac:dyDescent="0.25">
      <c r="A283" s="1">
        <v>4708</v>
      </c>
      <c r="B283" s="1" t="s">
        <v>283</v>
      </c>
      <c r="C283" s="1">
        <v>69150800</v>
      </c>
      <c r="D283" s="1" t="s">
        <v>251</v>
      </c>
      <c r="E283" s="1" t="s">
        <v>1201</v>
      </c>
      <c r="F283" s="1" t="s">
        <v>1030</v>
      </c>
      <c r="G283" s="2">
        <v>0.91860465116279066</v>
      </c>
      <c r="H283" s="1">
        <v>0</v>
      </c>
      <c r="I283" s="1">
        <v>0</v>
      </c>
      <c r="J283" s="1">
        <v>0</v>
      </c>
      <c r="K283" s="1">
        <v>0</v>
      </c>
      <c r="L283" s="1">
        <v>33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30</v>
      </c>
      <c r="BA283" s="1">
        <v>0</v>
      </c>
      <c r="BB283" s="1" t="s">
        <v>1067</v>
      </c>
    </row>
    <row r="284" spans="1:54" x14ac:dyDescent="0.25">
      <c r="A284" s="1">
        <v>4709</v>
      </c>
      <c r="B284" s="1" t="s">
        <v>284</v>
      </c>
      <c r="C284" s="1">
        <v>69150800</v>
      </c>
      <c r="D284" s="1" t="s">
        <v>251</v>
      </c>
      <c r="E284" s="1" t="s">
        <v>1201</v>
      </c>
      <c r="F284" s="1" t="s">
        <v>1030</v>
      </c>
      <c r="G284" s="2">
        <v>0.96825396825396826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80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74</v>
      </c>
      <c r="AS284" s="1">
        <v>46</v>
      </c>
      <c r="AT284" s="1">
        <v>92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2020</v>
      </c>
    </row>
    <row r="285" spans="1:54" x14ac:dyDescent="0.25">
      <c r="A285" s="1">
        <v>4717</v>
      </c>
      <c r="B285" s="1" t="s">
        <v>285</v>
      </c>
      <c r="C285" s="1">
        <v>69264400</v>
      </c>
      <c r="D285" s="1" t="s">
        <v>251</v>
      </c>
      <c r="E285" s="1" t="s">
        <v>1200</v>
      </c>
      <c r="F285" s="1" t="s">
        <v>1030</v>
      </c>
      <c r="G285" s="2">
        <v>0.92500000000000004</v>
      </c>
      <c r="H285" s="1">
        <v>0</v>
      </c>
      <c r="I285" s="1">
        <v>0</v>
      </c>
      <c r="J285" s="1">
        <v>0</v>
      </c>
      <c r="K285" s="1">
        <v>0</v>
      </c>
      <c r="L285" s="1">
        <v>34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38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 t="s">
        <v>1067</v>
      </c>
    </row>
    <row r="286" spans="1:54" x14ac:dyDescent="0.25">
      <c r="A286" s="1">
        <v>4782</v>
      </c>
      <c r="B286" s="1" t="s">
        <v>286</v>
      </c>
      <c r="C286" s="1">
        <v>65121099</v>
      </c>
      <c r="D286" s="1" t="s">
        <v>251</v>
      </c>
      <c r="E286" s="1" t="s">
        <v>1200</v>
      </c>
      <c r="F286" s="1" t="s">
        <v>1031</v>
      </c>
      <c r="G286" s="2">
        <v>0.8950892857142857</v>
      </c>
      <c r="H286" s="1">
        <v>0</v>
      </c>
      <c r="I286" s="1">
        <v>0</v>
      </c>
      <c r="J286" s="1">
        <v>0</v>
      </c>
      <c r="K286" s="1">
        <v>0</v>
      </c>
      <c r="L286" s="1">
        <v>87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59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 t="s">
        <v>1067</v>
      </c>
    </row>
    <row r="287" spans="1:54" x14ac:dyDescent="0.25">
      <c r="A287" s="1">
        <v>4805</v>
      </c>
      <c r="B287" s="1" t="s">
        <v>287</v>
      </c>
      <c r="C287" s="1">
        <v>69150500</v>
      </c>
      <c r="D287" s="1" t="s">
        <v>251</v>
      </c>
      <c r="E287" s="1" t="s">
        <v>1202</v>
      </c>
      <c r="F287" s="1" t="s">
        <v>1030</v>
      </c>
      <c r="G287" s="2">
        <v>0.95221843003412965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55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37</v>
      </c>
      <c r="AZ287" s="1">
        <v>49</v>
      </c>
      <c r="BA287" s="1">
        <v>0</v>
      </c>
      <c r="BB287" s="1" t="s">
        <v>1067</v>
      </c>
    </row>
    <row r="288" spans="1:54" x14ac:dyDescent="0.25">
      <c r="A288" s="1">
        <v>4824</v>
      </c>
      <c r="B288" s="1" t="s">
        <v>288</v>
      </c>
      <c r="C288" s="1">
        <v>71360000</v>
      </c>
      <c r="D288" s="1" t="s">
        <v>251</v>
      </c>
      <c r="E288" s="1" t="s">
        <v>1203</v>
      </c>
      <c r="F288" s="1" t="s">
        <v>1032</v>
      </c>
      <c r="G288" s="2">
        <v>0.96136363636363631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53</v>
      </c>
      <c r="U288" s="1">
        <v>127</v>
      </c>
      <c r="V288" s="1">
        <v>0</v>
      </c>
      <c r="W288" s="1">
        <v>0</v>
      </c>
      <c r="X288" s="1">
        <v>43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2020</v>
      </c>
    </row>
    <row r="289" spans="1:54" x14ac:dyDescent="0.25">
      <c r="A289" s="1">
        <v>4825</v>
      </c>
      <c r="B289" s="1" t="s">
        <v>289</v>
      </c>
      <c r="C289" s="1">
        <v>69150100</v>
      </c>
      <c r="D289" s="1" t="s">
        <v>251</v>
      </c>
      <c r="E289" s="1" t="s">
        <v>1203</v>
      </c>
      <c r="F289" s="1" t="s">
        <v>1030</v>
      </c>
      <c r="G289" s="2">
        <v>0.95833333333333337</v>
      </c>
      <c r="H289" s="1">
        <v>0</v>
      </c>
      <c r="I289" s="1">
        <v>0</v>
      </c>
      <c r="J289" s="1">
        <v>0</v>
      </c>
      <c r="K289" s="1">
        <v>0</v>
      </c>
      <c r="L289" s="1">
        <v>38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53</v>
      </c>
      <c r="AH289" s="1">
        <v>0</v>
      </c>
      <c r="AI289" s="1">
        <v>0</v>
      </c>
      <c r="AJ289" s="1">
        <v>0</v>
      </c>
      <c r="AK289" s="1">
        <v>0</v>
      </c>
      <c r="AL289" s="1">
        <v>86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 t="s">
        <v>1067</v>
      </c>
    </row>
    <row r="290" spans="1:54" x14ac:dyDescent="0.25">
      <c r="A290" s="1">
        <v>4870</v>
      </c>
      <c r="B290" s="1" t="s">
        <v>290</v>
      </c>
      <c r="C290" s="1">
        <v>65181672</v>
      </c>
      <c r="D290" s="1" t="s">
        <v>251</v>
      </c>
      <c r="E290" s="1" t="s">
        <v>1204</v>
      </c>
      <c r="F290" s="1" t="s">
        <v>1033</v>
      </c>
      <c r="G290" s="2">
        <v>0.95614035087719296</v>
      </c>
      <c r="H290" s="1">
        <v>0</v>
      </c>
      <c r="I290" s="1">
        <v>41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2021</v>
      </c>
    </row>
    <row r="291" spans="1:54" x14ac:dyDescent="0.25">
      <c r="A291" s="1">
        <v>4897</v>
      </c>
      <c r="B291" s="1" t="s">
        <v>291</v>
      </c>
      <c r="C291" s="1">
        <v>65181672</v>
      </c>
      <c r="D291" s="1" t="s">
        <v>251</v>
      </c>
      <c r="E291" s="1" t="s">
        <v>1205</v>
      </c>
      <c r="F291" s="1" t="s">
        <v>1033</v>
      </c>
      <c r="G291" s="2">
        <v>0.96247654784240155</v>
      </c>
      <c r="H291" s="1">
        <v>0</v>
      </c>
      <c r="I291" s="1">
        <v>0</v>
      </c>
      <c r="J291" s="1">
        <v>0</v>
      </c>
      <c r="K291" s="1">
        <v>0</v>
      </c>
      <c r="L291" s="1">
        <v>107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29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29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2021</v>
      </c>
    </row>
    <row r="292" spans="1:54" x14ac:dyDescent="0.25">
      <c r="A292" s="1">
        <v>4925</v>
      </c>
      <c r="B292" s="1" t="s">
        <v>292</v>
      </c>
      <c r="C292" s="1">
        <v>69151400</v>
      </c>
      <c r="D292" s="1" t="s">
        <v>251</v>
      </c>
      <c r="E292" s="1" t="s">
        <v>1206</v>
      </c>
      <c r="F292" s="1" t="s">
        <v>1030</v>
      </c>
      <c r="G292" s="2">
        <v>0.96442687747035571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57</v>
      </c>
      <c r="AV292" s="1">
        <v>0</v>
      </c>
      <c r="AW292" s="1">
        <v>0</v>
      </c>
      <c r="AX292" s="1">
        <v>26</v>
      </c>
      <c r="AY292" s="1">
        <v>0</v>
      </c>
      <c r="AZ292" s="1">
        <v>0</v>
      </c>
      <c r="BA292" s="1">
        <v>0</v>
      </c>
      <c r="BB292" s="1" t="s">
        <v>1067</v>
      </c>
    </row>
    <row r="293" spans="1:54" x14ac:dyDescent="0.25">
      <c r="A293" s="1">
        <v>4948</v>
      </c>
      <c r="B293" s="1" t="s">
        <v>293</v>
      </c>
      <c r="C293" s="1">
        <v>69151300</v>
      </c>
      <c r="D293" s="1" t="s">
        <v>251</v>
      </c>
      <c r="E293" s="1" t="s">
        <v>1207</v>
      </c>
      <c r="F293" s="1" t="s">
        <v>1030</v>
      </c>
      <c r="G293" s="2">
        <v>0.96183206106870234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16</v>
      </c>
      <c r="U293" s="1">
        <v>43</v>
      </c>
      <c r="V293" s="1">
        <v>0</v>
      </c>
      <c r="W293" s="1">
        <v>14</v>
      </c>
      <c r="X293" s="1">
        <v>14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25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 t="s">
        <v>1067</v>
      </c>
    </row>
    <row r="294" spans="1:54" x14ac:dyDescent="0.25">
      <c r="A294" s="1">
        <v>4949</v>
      </c>
      <c r="B294" s="1" t="s">
        <v>294</v>
      </c>
      <c r="C294" s="1">
        <v>69151300</v>
      </c>
      <c r="D294" s="1" t="s">
        <v>251</v>
      </c>
      <c r="E294" s="1" t="s">
        <v>1207</v>
      </c>
      <c r="F294" s="1" t="s">
        <v>1030</v>
      </c>
      <c r="G294" s="2">
        <v>0.97590361445783136</v>
      </c>
      <c r="H294" s="1">
        <v>0</v>
      </c>
      <c r="I294" s="1">
        <v>0</v>
      </c>
      <c r="J294" s="1">
        <v>0</v>
      </c>
      <c r="K294" s="1">
        <v>0</v>
      </c>
      <c r="L294" s="1">
        <v>25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8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 t="s">
        <v>1067</v>
      </c>
    </row>
    <row r="295" spans="1:54" x14ac:dyDescent="0.25">
      <c r="A295" s="1">
        <v>4975</v>
      </c>
      <c r="B295" s="1" t="s">
        <v>295</v>
      </c>
      <c r="C295" s="1">
        <v>71360000</v>
      </c>
      <c r="D295" s="1" t="s">
        <v>251</v>
      </c>
      <c r="E295" s="1" t="s">
        <v>1208</v>
      </c>
      <c r="F295" s="1" t="s">
        <v>1032</v>
      </c>
      <c r="G295" s="2">
        <v>0.9731182795698925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30</v>
      </c>
      <c r="Y295" s="1">
        <v>33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31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2020</v>
      </c>
    </row>
    <row r="296" spans="1:54" x14ac:dyDescent="0.25">
      <c r="A296" s="1">
        <v>4977</v>
      </c>
      <c r="B296" s="1" t="s">
        <v>296</v>
      </c>
      <c r="C296" s="1">
        <v>69151200</v>
      </c>
      <c r="D296" s="1" t="s">
        <v>251</v>
      </c>
      <c r="E296" s="1" t="s">
        <v>1208</v>
      </c>
      <c r="F296" s="1" t="s">
        <v>1030</v>
      </c>
      <c r="G296" s="2">
        <v>0.95481335952848723</v>
      </c>
      <c r="H296" s="1">
        <v>0</v>
      </c>
      <c r="I296" s="1">
        <v>115</v>
      </c>
      <c r="J296" s="1">
        <v>0</v>
      </c>
      <c r="K296" s="1">
        <v>0</v>
      </c>
      <c r="L296" s="1">
        <v>299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85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 t="s">
        <v>1067</v>
      </c>
    </row>
    <row r="297" spans="1:54" x14ac:dyDescent="0.25">
      <c r="A297" s="1">
        <v>4983</v>
      </c>
      <c r="B297" s="1" t="s">
        <v>297</v>
      </c>
      <c r="C297" s="1">
        <v>69151200</v>
      </c>
      <c r="D297" s="1" t="s">
        <v>251</v>
      </c>
      <c r="E297" s="1" t="s">
        <v>1208</v>
      </c>
      <c r="F297" s="1" t="s">
        <v>1030</v>
      </c>
      <c r="G297" s="2">
        <v>0.94684385382059799</v>
      </c>
      <c r="H297" s="1">
        <v>0</v>
      </c>
      <c r="I297" s="1">
        <v>0</v>
      </c>
      <c r="J297" s="1">
        <v>0</v>
      </c>
      <c r="K297" s="1">
        <v>0</v>
      </c>
      <c r="L297" s="1">
        <v>28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43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39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 t="s">
        <v>1067</v>
      </c>
    </row>
    <row r="298" spans="1:54" x14ac:dyDescent="0.25">
      <c r="A298" s="1">
        <v>5021</v>
      </c>
      <c r="B298" s="1" t="s">
        <v>298</v>
      </c>
      <c r="C298" s="1">
        <v>69160300</v>
      </c>
      <c r="D298" s="1" t="s">
        <v>251</v>
      </c>
      <c r="E298" s="1" t="s">
        <v>1209</v>
      </c>
      <c r="F298" s="1" t="s">
        <v>1030</v>
      </c>
      <c r="G298" s="2">
        <v>0.97394789579158314</v>
      </c>
      <c r="H298" s="1">
        <v>0</v>
      </c>
      <c r="I298" s="1">
        <v>0</v>
      </c>
      <c r="J298" s="1">
        <v>0</v>
      </c>
      <c r="K298" s="1">
        <v>0</v>
      </c>
      <c r="L298" s="1">
        <v>56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60</v>
      </c>
      <c r="S298" s="1">
        <v>0</v>
      </c>
      <c r="T298" s="1">
        <v>0</v>
      </c>
      <c r="U298" s="1">
        <v>0</v>
      </c>
      <c r="V298" s="1">
        <v>0</v>
      </c>
      <c r="W298" s="1">
        <v>50</v>
      </c>
      <c r="X298" s="1">
        <v>54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55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 t="s">
        <v>1067</v>
      </c>
    </row>
    <row r="299" spans="1:54" x14ac:dyDescent="0.25">
      <c r="A299" s="1">
        <v>5057</v>
      </c>
      <c r="B299" s="1" t="s">
        <v>299</v>
      </c>
      <c r="C299" s="1">
        <v>69160100</v>
      </c>
      <c r="D299" s="1" t="s">
        <v>251</v>
      </c>
      <c r="E299" s="1" t="s">
        <v>1210</v>
      </c>
      <c r="F299" s="1" t="s">
        <v>1030</v>
      </c>
      <c r="G299" s="2">
        <v>1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34</v>
      </c>
      <c r="AZ299" s="1">
        <v>0</v>
      </c>
      <c r="BA299" s="1">
        <v>0</v>
      </c>
      <c r="BB299" s="1" t="s">
        <v>1071</v>
      </c>
    </row>
    <row r="300" spans="1:54" x14ac:dyDescent="0.25">
      <c r="A300" s="1">
        <v>5084</v>
      </c>
      <c r="B300" s="1" t="s">
        <v>300</v>
      </c>
      <c r="C300" s="1">
        <v>69160201</v>
      </c>
      <c r="D300" s="1" t="s">
        <v>251</v>
      </c>
      <c r="E300" s="1" t="s">
        <v>1211</v>
      </c>
      <c r="F300" s="1" t="s">
        <v>1030</v>
      </c>
      <c r="G300" s="2">
        <v>0.92226720647773275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64</v>
      </c>
      <c r="X300" s="1">
        <v>0</v>
      </c>
      <c r="Y300" s="1">
        <v>46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2021</v>
      </c>
    </row>
    <row r="301" spans="1:54" x14ac:dyDescent="0.25">
      <c r="A301" s="1">
        <v>5105</v>
      </c>
      <c r="B301" s="1" t="s">
        <v>301</v>
      </c>
      <c r="C301" s="1">
        <v>69160400</v>
      </c>
      <c r="D301" s="1" t="s">
        <v>251</v>
      </c>
      <c r="E301" s="1" t="s">
        <v>1212</v>
      </c>
      <c r="F301" s="1" t="s">
        <v>1030</v>
      </c>
      <c r="G301" s="2">
        <v>0.95525727069351229</v>
      </c>
      <c r="H301" s="1">
        <v>0</v>
      </c>
      <c r="I301" s="1">
        <v>0</v>
      </c>
      <c r="J301" s="1">
        <v>0</v>
      </c>
      <c r="K301" s="1">
        <v>0</v>
      </c>
      <c r="L301" s="1">
        <v>39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40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 t="s">
        <v>1067</v>
      </c>
    </row>
    <row r="302" spans="1:54" x14ac:dyDescent="0.25">
      <c r="A302" s="1">
        <v>5122</v>
      </c>
      <c r="B302" s="1" t="s">
        <v>302</v>
      </c>
      <c r="C302" s="1">
        <v>65150067</v>
      </c>
      <c r="D302" s="1" t="s">
        <v>251</v>
      </c>
      <c r="E302" s="1" t="s">
        <v>1212</v>
      </c>
      <c r="F302" s="1" t="s">
        <v>1031</v>
      </c>
      <c r="G302" s="2">
        <v>0.9559228650137741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33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30</v>
      </c>
      <c r="AT302" s="1">
        <v>59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 t="s">
        <v>1067</v>
      </c>
    </row>
    <row r="303" spans="1:54" x14ac:dyDescent="0.25">
      <c r="A303" s="1">
        <v>5215</v>
      </c>
      <c r="B303" s="1" t="s">
        <v>303</v>
      </c>
      <c r="C303" s="1">
        <v>60911000</v>
      </c>
      <c r="D303" s="1" t="s">
        <v>1022</v>
      </c>
      <c r="E303" s="1" t="s">
        <v>1213</v>
      </c>
      <c r="F303" s="1" t="s">
        <v>1032</v>
      </c>
      <c r="G303" s="2">
        <v>0.94607843137254899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86</v>
      </c>
      <c r="V303" s="1">
        <v>0</v>
      </c>
      <c r="W303" s="1">
        <v>107</v>
      </c>
      <c r="X303" s="1">
        <v>75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2020</v>
      </c>
    </row>
    <row r="304" spans="1:54" x14ac:dyDescent="0.25">
      <c r="A304" s="1">
        <v>5216</v>
      </c>
      <c r="B304" s="1" t="s">
        <v>304</v>
      </c>
      <c r="C304" s="1">
        <v>69180100</v>
      </c>
      <c r="D304" s="1" t="s">
        <v>1022</v>
      </c>
      <c r="E304" s="1" t="s">
        <v>1213</v>
      </c>
      <c r="F304" s="1" t="s">
        <v>1030</v>
      </c>
      <c r="G304" s="2">
        <v>0.95294117647058818</v>
      </c>
      <c r="H304" s="1">
        <v>0</v>
      </c>
      <c r="I304" s="1">
        <v>22</v>
      </c>
      <c r="J304" s="1">
        <v>0</v>
      </c>
      <c r="K304" s="1">
        <v>0</v>
      </c>
      <c r="L304" s="1">
        <v>41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33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31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 t="s">
        <v>1071</v>
      </c>
    </row>
    <row r="305" spans="1:54" x14ac:dyDescent="0.25">
      <c r="A305" s="1">
        <v>5219</v>
      </c>
      <c r="B305" s="1" t="s">
        <v>305</v>
      </c>
      <c r="C305" s="1">
        <v>69180100</v>
      </c>
      <c r="D305" s="1" t="s">
        <v>1022</v>
      </c>
      <c r="E305" s="1" t="s">
        <v>1213</v>
      </c>
      <c r="F305" s="1" t="s">
        <v>1030</v>
      </c>
      <c r="G305" s="2">
        <v>0.96485623003194887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56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52</v>
      </c>
      <c r="Z305" s="1">
        <v>0</v>
      </c>
      <c r="AA305" s="1">
        <v>0</v>
      </c>
      <c r="AB305" s="1">
        <v>0</v>
      </c>
      <c r="AC305" s="1">
        <v>0</v>
      </c>
      <c r="AD305" s="1">
        <v>54</v>
      </c>
      <c r="AE305" s="1">
        <v>0</v>
      </c>
      <c r="AF305" s="1">
        <v>0</v>
      </c>
      <c r="AG305" s="1">
        <v>0</v>
      </c>
      <c r="AH305" s="1">
        <v>0</v>
      </c>
      <c r="AI305" s="1">
        <v>64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87</v>
      </c>
      <c r="AT305" s="1">
        <v>157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2020</v>
      </c>
    </row>
    <row r="306" spans="1:54" x14ac:dyDescent="0.25">
      <c r="A306" s="1">
        <v>5267</v>
      </c>
      <c r="B306" s="1" t="s">
        <v>306</v>
      </c>
      <c r="C306" s="1">
        <v>70002810</v>
      </c>
      <c r="D306" s="1" t="s">
        <v>1022</v>
      </c>
      <c r="E306" s="1" t="s">
        <v>1213</v>
      </c>
      <c r="F306" s="1" t="s">
        <v>1031</v>
      </c>
      <c r="G306" s="2">
        <v>0.99328859060402686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70</v>
      </c>
      <c r="AY306" s="1">
        <v>0</v>
      </c>
      <c r="AZ306" s="1">
        <v>0</v>
      </c>
      <c r="BA306" s="1">
        <v>0</v>
      </c>
      <c r="BB306" s="1">
        <v>2021</v>
      </c>
    </row>
    <row r="307" spans="1:54" x14ac:dyDescent="0.25">
      <c r="A307" s="1">
        <v>5270</v>
      </c>
      <c r="B307" s="1" t="s">
        <v>307</v>
      </c>
      <c r="C307" s="1">
        <v>69180400</v>
      </c>
      <c r="D307" s="1" t="s">
        <v>1022</v>
      </c>
      <c r="E307" s="1" t="s">
        <v>1214</v>
      </c>
      <c r="F307" s="1" t="s">
        <v>1030</v>
      </c>
      <c r="G307" s="2">
        <v>0.96356275303643724</v>
      </c>
      <c r="H307" s="1">
        <v>0</v>
      </c>
      <c r="I307" s="1">
        <v>0</v>
      </c>
      <c r="J307" s="1">
        <v>0</v>
      </c>
      <c r="K307" s="1">
        <v>0</v>
      </c>
      <c r="L307" s="1">
        <v>29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38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43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 t="s">
        <v>1071</v>
      </c>
    </row>
    <row r="308" spans="1:54" x14ac:dyDescent="0.25">
      <c r="A308" s="1">
        <v>5274</v>
      </c>
      <c r="B308" s="1" t="s">
        <v>308</v>
      </c>
      <c r="C308" s="1">
        <v>69180400</v>
      </c>
      <c r="D308" s="1" t="s">
        <v>1022</v>
      </c>
      <c r="E308" s="1" t="s">
        <v>1214</v>
      </c>
      <c r="F308" s="1" t="s">
        <v>1030</v>
      </c>
      <c r="G308" s="2">
        <v>0.97674418604651159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26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14</v>
      </c>
      <c r="AY308" s="1">
        <v>0</v>
      </c>
      <c r="AZ308" s="1">
        <v>0</v>
      </c>
      <c r="BA308" s="1">
        <v>0</v>
      </c>
      <c r="BB308" s="1" t="s">
        <v>1070</v>
      </c>
    </row>
    <row r="309" spans="1:54" x14ac:dyDescent="0.25">
      <c r="A309" s="1">
        <v>5282</v>
      </c>
      <c r="B309" s="1" t="s">
        <v>309</v>
      </c>
      <c r="C309" s="1">
        <v>69180500</v>
      </c>
      <c r="D309" s="1" t="s">
        <v>1022</v>
      </c>
      <c r="E309" s="1" t="s">
        <v>1215</v>
      </c>
      <c r="F309" s="1" t="s">
        <v>1030</v>
      </c>
      <c r="G309" s="2">
        <v>0.97461928934010156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75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76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44</v>
      </c>
      <c r="AT309" s="1">
        <v>53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 t="s">
        <v>1070</v>
      </c>
    </row>
    <row r="310" spans="1:54" x14ac:dyDescent="0.25">
      <c r="A310" s="1">
        <v>5323</v>
      </c>
      <c r="B310" s="1" t="s">
        <v>310</v>
      </c>
      <c r="C310" s="1">
        <v>69181100</v>
      </c>
      <c r="D310" s="1" t="s">
        <v>1022</v>
      </c>
      <c r="E310" s="1" t="s">
        <v>1216</v>
      </c>
      <c r="F310" s="1" t="s">
        <v>1030</v>
      </c>
      <c r="G310" s="2">
        <v>0.96296296296296291</v>
      </c>
      <c r="H310" s="1">
        <v>0</v>
      </c>
      <c r="I310" s="1">
        <v>0</v>
      </c>
      <c r="J310" s="1">
        <v>0</v>
      </c>
      <c r="K310" s="1">
        <v>0</v>
      </c>
      <c r="L310" s="1">
        <v>50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48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 t="s">
        <v>1067</v>
      </c>
    </row>
    <row r="311" spans="1:54" x14ac:dyDescent="0.25">
      <c r="A311" s="1">
        <v>5343</v>
      </c>
      <c r="B311" s="1" t="s">
        <v>311</v>
      </c>
      <c r="C311" s="1">
        <v>65044735</v>
      </c>
      <c r="D311" s="1" t="s">
        <v>1022</v>
      </c>
      <c r="E311" s="1" t="s">
        <v>1217</v>
      </c>
      <c r="F311" s="1" t="s">
        <v>1032</v>
      </c>
      <c r="G311" s="2">
        <v>0.97667638483965014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62</v>
      </c>
      <c r="U311" s="1">
        <v>0</v>
      </c>
      <c r="V311" s="1">
        <v>0</v>
      </c>
      <c r="W311" s="1">
        <v>47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68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2020</v>
      </c>
    </row>
    <row r="312" spans="1:54" x14ac:dyDescent="0.25">
      <c r="A312" s="1">
        <v>5344</v>
      </c>
      <c r="B312" s="1" t="s">
        <v>312</v>
      </c>
      <c r="C312" s="1">
        <v>69181000</v>
      </c>
      <c r="D312" s="1" t="s">
        <v>1022</v>
      </c>
      <c r="E312" s="1" t="s">
        <v>1217</v>
      </c>
      <c r="F312" s="1" t="s">
        <v>1030</v>
      </c>
      <c r="G312" s="2">
        <v>0.92715231788079466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33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 t="s">
        <v>1067</v>
      </c>
    </row>
    <row r="313" spans="1:54" x14ac:dyDescent="0.25">
      <c r="A313" s="1">
        <v>5393</v>
      </c>
      <c r="B313" s="1" t="s">
        <v>313</v>
      </c>
      <c r="C313" s="1">
        <v>69180900</v>
      </c>
      <c r="D313" s="1" t="s">
        <v>1022</v>
      </c>
      <c r="E313" s="1" t="s">
        <v>1218</v>
      </c>
      <c r="F313" s="1" t="s">
        <v>1030</v>
      </c>
      <c r="G313" s="2">
        <v>0.98329621380846322</v>
      </c>
      <c r="H313" s="1">
        <v>0</v>
      </c>
      <c r="I313" s="1">
        <v>0</v>
      </c>
      <c r="J313" s="1">
        <v>0</v>
      </c>
      <c r="K313" s="1">
        <v>0</v>
      </c>
      <c r="L313" s="1">
        <v>70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58</v>
      </c>
      <c r="U313" s="1">
        <v>0</v>
      </c>
      <c r="V313" s="1">
        <v>0</v>
      </c>
      <c r="W313" s="1">
        <v>64</v>
      </c>
      <c r="X313" s="1">
        <v>85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65</v>
      </c>
      <c r="AT313" s="1">
        <v>85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 t="s">
        <v>1070</v>
      </c>
    </row>
    <row r="314" spans="1:54" x14ac:dyDescent="0.25">
      <c r="A314" s="1">
        <v>5439</v>
      </c>
      <c r="B314" s="1" t="s">
        <v>314</v>
      </c>
      <c r="C314" s="1">
        <v>69180700</v>
      </c>
      <c r="D314" s="1" t="s">
        <v>1022</v>
      </c>
      <c r="E314" s="1" t="s">
        <v>1219</v>
      </c>
      <c r="F314" s="1" t="s">
        <v>1030</v>
      </c>
      <c r="G314" s="2">
        <v>0.98378378378378384</v>
      </c>
      <c r="H314" s="1">
        <v>0</v>
      </c>
      <c r="I314" s="1">
        <v>50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47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39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 t="s">
        <v>1067</v>
      </c>
    </row>
    <row r="315" spans="1:54" x14ac:dyDescent="0.25">
      <c r="A315" s="1">
        <v>5467</v>
      </c>
      <c r="B315" s="1" t="s">
        <v>315</v>
      </c>
      <c r="C315" s="1">
        <v>70229000</v>
      </c>
      <c r="D315" s="1" t="s">
        <v>1022</v>
      </c>
      <c r="E315" s="1" t="s">
        <v>1219</v>
      </c>
      <c r="F315" s="1" t="s">
        <v>1031</v>
      </c>
      <c r="G315" s="2">
        <v>1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25</v>
      </c>
      <c r="AV315" s="1">
        <v>0</v>
      </c>
      <c r="AW315" s="1">
        <v>0</v>
      </c>
      <c r="AX315" s="1">
        <v>54</v>
      </c>
      <c r="AY315" s="1">
        <v>0</v>
      </c>
      <c r="AZ315" s="1">
        <v>0</v>
      </c>
      <c r="BA315" s="1">
        <v>0</v>
      </c>
      <c r="BB315" s="1" t="s">
        <v>1067</v>
      </c>
    </row>
    <row r="316" spans="1:54" x14ac:dyDescent="0.25">
      <c r="A316" s="1">
        <v>5565</v>
      </c>
      <c r="B316" s="1" t="s">
        <v>316</v>
      </c>
      <c r="C316" s="1">
        <v>69190700</v>
      </c>
      <c r="D316" s="1" t="s">
        <v>1022</v>
      </c>
      <c r="E316" s="1" t="s">
        <v>1220</v>
      </c>
      <c r="F316" s="1" t="s">
        <v>1030</v>
      </c>
      <c r="G316" s="2">
        <v>0.95731707317073167</v>
      </c>
      <c r="H316" s="1">
        <v>0</v>
      </c>
      <c r="I316" s="1">
        <v>24</v>
      </c>
      <c r="J316" s="1">
        <v>0</v>
      </c>
      <c r="K316" s="1">
        <v>0</v>
      </c>
      <c r="L316" s="1">
        <v>57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37</v>
      </c>
      <c r="AH316" s="1">
        <v>51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 t="s">
        <v>1071</v>
      </c>
    </row>
    <row r="317" spans="1:54" x14ac:dyDescent="0.25">
      <c r="A317" s="1">
        <v>5566</v>
      </c>
      <c r="B317" s="1" t="s">
        <v>317</v>
      </c>
      <c r="C317" s="1">
        <v>65044735</v>
      </c>
      <c r="D317" s="1" t="s">
        <v>1022</v>
      </c>
      <c r="E317" s="1" t="s">
        <v>1220</v>
      </c>
      <c r="F317" s="1" t="s">
        <v>1032</v>
      </c>
      <c r="G317" s="2">
        <v>0.95612903225806456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145</v>
      </c>
      <c r="V317" s="1">
        <v>0</v>
      </c>
      <c r="W317" s="1">
        <v>55</v>
      </c>
      <c r="X317" s="1">
        <v>81</v>
      </c>
      <c r="Y317" s="1">
        <v>29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91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2020</v>
      </c>
    </row>
    <row r="318" spans="1:54" x14ac:dyDescent="0.25">
      <c r="A318" s="1">
        <v>5567</v>
      </c>
      <c r="B318" s="1" t="s">
        <v>318</v>
      </c>
      <c r="C318" s="1">
        <v>69190700</v>
      </c>
      <c r="D318" s="1" t="s">
        <v>1022</v>
      </c>
      <c r="E318" s="1" t="s">
        <v>1220</v>
      </c>
      <c r="F318" s="1" t="s">
        <v>1030</v>
      </c>
      <c r="G318" s="2">
        <v>0.99256505576208176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20</v>
      </c>
      <c r="R318" s="1">
        <v>33</v>
      </c>
      <c r="S318" s="1">
        <v>0</v>
      </c>
      <c r="T318" s="1">
        <v>14</v>
      </c>
      <c r="U318" s="1">
        <v>31</v>
      </c>
      <c r="V318" s="1">
        <v>0</v>
      </c>
      <c r="W318" s="1">
        <v>0</v>
      </c>
      <c r="X318" s="1">
        <v>30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 t="s">
        <v>1071</v>
      </c>
    </row>
    <row r="319" spans="1:54" x14ac:dyDescent="0.25">
      <c r="A319" s="1">
        <v>5568</v>
      </c>
      <c r="B319" s="1" t="s">
        <v>319</v>
      </c>
      <c r="C319" s="1">
        <v>69190700</v>
      </c>
      <c r="D319" s="1" t="s">
        <v>1022</v>
      </c>
      <c r="E319" s="1" t="s">
        <v>1220</v>
      </c>
      <c r="F319" s="1" t="s">
        <v>1030</v>
      </c>
      <c r="G319" s="2">
        <v>0.9747474747474747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138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40</v>
      </c>
      <c r="AS319" s="1">
        <v>80</v>
      </c>
      <c r="AT319" s="1">
        <v>182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2021</v>
      </c>
    </row>
    <row r="320" spans="1:54" x14ac:dyDescent="0.25">
      <c r="A320" s="1">
        <v>5574</v>
      </c>
      <c r="B320" s="1" t="s">
        <v>320</v>
      </c>
      <c r="C320" s="1">
        <v>65151280</v>
      </c>
      <c r="D320" s="1" t="s">
        <v>1022</v>
      </c>
      <c r="E320" s="1" t="s">
        <v>1221</v>
      </c>
      <c r="F320" s="1" t="s">
        <v>1031</v>
      </c>
      <c r="G320" s="2">
        <v>0.9652173913043478</v>
      </c>
      <c r="H320" s="1">
        <v>0</v>
      </c>
      <c r="I320" s="1">
        <v>0</v>
      </c>
      <c r="J320" s="1">
        <v>0</v>
      </c>
      <c r="K320" s="1">
        <v>0</v>
      </c>
      <c r="L320" s="1">
        <v>47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30</v>
      </c>
      <c r="AT320" s="1">
        <v>0</v>
      </c>
      <c r="AU320" s="1">
        <v>0</v>
      </c>
      <c r="AV320" s="1">
        <v>0</v>
      </c>
      <c r="AW320" s="1">
        <v>23</v>
      </c>
      <c r="AX320" s="1">
        <v>0</v>
      </c>
      <c r="AY320" s="1">
        <v>0</v>
      </c>
      <c r="AZ320" s="1">
        <v>0</v>
      </c>
      <c r="BA320" s="1">
        <v>0</v>
      </c>
      <c r="BB320" s="1" t="s">
        <v>1067</v>
      </c>
    </row>
    <row r="321" spans="1:54" x14ac:dyDescent="0.25">
      <c r="A321" s="1">
        <v>5600</v>
      </c>
      <c r="B321" s="1" t="s">
        <v>321</v>
      </c>
      <c r="C321" s="1">
        <v>69190700</v>
      </c>
      <c r="D321" s="1" t="s">
        <v>1022</v>
      </c>
      <c r="E321" s="1" t="s">
        <v>1220</v>
      </c>
      <c r="F321" s="1" t="s">
        <v>1030</v>
      </c>
      <c r="G321" s="8">
        <v>0.86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7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 t="s">
        <v>1067</v>
      </c>
    </row>
    <row r="322" spans="1:54" x14ac:dyDescent="0.25">
      <c r="A322" s="1">
        <v>5613</v>
      </c>
      <c r="B322" s="1" t="s">
        <v>322</v>
      </c>
      <c r="C322" s="1">
        <v>69190800</v>
      </c>
      <c r="D322" s="1" t="s">
        <v>1022</v>
      </c>
      <c r="E322" s="1" t="s">
        <v>1222</v>
      </c>
      <c r="F322" s="1" t="s">
        <v>1030</v>
      </c>
      <c r="G322" s="2">
        <v>0.94321766561514198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40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46</v>
      </c>
      <c r="AY322" s="1">
        <v>0</v>
      </c>
      <c r="AZ322" s="1">
        <v>0</v>
      </c>
      <c r="BA322" s="1">
        <v>0</v>
      </c>
      <c r="BB322" s="1">
        <v>2020</v>
      </c>
    </row>
    <row r="323" spans="1:54" x14ac:dyDescent="0.25">
      <c r="A323" s="1">
        <v>5620</v>
      </c>
      <c r="B323" s="1" t="s">
        <v>323</v>
      </c>
      <c r="C323" s="1">
        <v>69190700</v>
      </c>
      <c r="D323" s="1" t="s">
        <v>1022</v>
      </c>
      <c r="E323" s="1" t="s">
        <v>1220</v>
      </c>
      <c r="F323" s="1" t="s">
        <v>1030</v>
      </c>
      <c r="G323" s="8">
        <v>0.86</v>
      </c>
      <c r="H323" s="1">
        <v>10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 t="s">
        <v>1067</v>
      </c>
    </row>
    <row r="324" spans="1:54" x14ac:dyDescent="0.25">
      <c r="A324" s="1">
        <v>5653</v>
      </c>
      <c r="B324" s="1" t="s">
        <v>324</v>
      </c>
      <c r="C324" s="1">
        <v>65114858</v>
      </c>
      <c r="D324" s="1" t="s">
        <v>1022</v>
      </c>
      <c r="E324" s="1" t="s">
        <v>1220</v>
      </c>
      <c r="F324" s="1" t="s">
        <v>1031</v>
      </c>
      <c r="G324" s="2">
        <v>0.98684210526315785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63</v>
      </c>
      <c r="AT324" s="1">
        <v>77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 t="s">
        <v>1067</v>
      </c>
    </row>
    <row r="325" spans="1:54" x14ac:dyDescent="0.25">
      <c r="A325" s="1">
        <v>5655</v>
      </c>
      <c r="B325" s="1" t="s">
        <v>325</v>
      </c>
      <c r="C325" s="1">
        <v>65152457</v>
      </c>
      <c r="D325" s="1" t="s">
        <v>1022</v>
      </c>
      <c r="E325" s="1" t="s">
        <v>1220</v>
      </c>
      <c r="F325" s="1" t="s">
        <v>1031</v>
      </c>
      <c r="G325" s="2">
        <v>0.95292766934557982</v>
      </c>
      <c r="H325" s="1">
        <v>0</v>
      </c>
      <c r="I325" s="1">
        <v>140</v>
      </c>
      <c r="J325" s="1">
        <v>0</v>
      </c>
      <c r="K325" s="1">
        <v>0</v>
      </c>
      <c r="L325" s="1">
        <v>203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2021</v>
      </c>
    </row>
    <row r="326" spans="1:54" x14ac:dyDescent="0.25">
      <c r="A326" s="1">
        <v>5656</v>
      </c>
      <c r="B326" s="1" t="s">
        <v>326</v>
      </c>
      <c r="C326" s="1">
        <v>65123099</v>
      </c>
      <c r="D326" s="1" t="s">
        <v>1022</v>
      </c>
      <c r="E326" s="1" t="s">
        <v>1220</v>
      </c>
      <c r="F326" s="1" t="s">
        <v>1031</v>
      </c>
      <c r="G326" s="2">
        <v>0.95359848484848486</v>
      </c>
      <c r="H326" s="1">
        <v>0</v>
      </c>
      <c r="I326" s="1">
        <v>0</v>
      </c>
      <c r="J326" s="1">
        <v>0</v>
      </c>
      <c r="K326" s="1">
        <v>0</v>
      </c>
      <c r="L326" s="1">
        <v>148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163</v>
      </c>
      <c r="V326" s="1">
        <v>0</v>
      </c>
      <c r="W326" s="1">
        <v>0</v>
      </c>
      <c r="X326" s="1">
        <v>0</v>
      </c>
      <c r="Y326" s="1">
        <v>37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147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 t="s">
        <v>1067</v>
      </c>
    </row>
    <row r="327" spans="1:54" x14ac:dyDescent="0.25">
      <c r="A327" s="1">
        <v>5663</v>
      </c>
      <c r="B327" s="1" t="s">
        <v>327</v>
      </c>
      <c r="C327" s="1">
        <v>82733800</v>
      </c>
      <c r="D327" s="1" t="s">
        <v>1022</v>
      </c>
      <c r="E327" s="1" t="s">
        <v>1221</v>
      </c>
      <c r="F327" s="1" t="s">
        <v>1031</v>
      </c>
      <c r="G327" s="2">
        <v>0.97256637168141591</v>
      </c>
      <c r="H327" s="1">
        <v>0</v>
      </c>
      <c r="I327" s="1">
        <v>67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68</v>
      </c>
      <c r="S327" s="1">
        <v>0</v>
      </c>
      <c r="T327" s="1">
        <v>47</v>
      </c>
      <c r="U327" s="1">
        <v>73</v>
      </c>
      <c r="V327" s="1">
        <v>0</v>
      </c>
      <c r="W327" s="1">
        <v>0</v>
      </c>
      <c r="X327" s="1">
        <v>66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61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56</v>
      </c>
      <c r="AS327" s="1">
        <v>61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2021</v>
      </c>
    </row>
    <row r="328" spans="1:54" x14ac:dyDescent="0.25">
      <c r="A328" s="1">
        <v>5703</v>
      </c>
      <c r="B328" s="1" t="s">
        <v>328</v>
      </c>
      <c r="C328" s="1">
        <v>65114827</v>
      </c>
      <c r="D328" s="1" t="s">
        <v>1022</v>
      </c>
      <c r="E328" s="1" t="s">
        <v>1220</v>
      </c>
      <c r="F328" s="1" t="s">
        <v>1031</v>
      </c>
      <c r="G328" s="2">
        <v>0.94927536231884058</v>
      </c>
      <c r="H328" s="1">
        <v>0</v>
      </c>
      <c r="I328" s="1">
        <v>0</v>
      </c>
      <c r="J328" s="1">
        <v>0</v>
      </c>
      <c r="K328" s="1">
        <v>0</v>
      </c>
      <c r="L328" s="1">
        <v>25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12</v>
      </c>
      <c r="AQ328" s="1">
        <v>0</v>
      </c>
      <c r="AR328" s="1">
        <v>0</v>
      </c>
      <c r="AS328" s="1">
        <v>22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2020</v>
      </c>
    </row>
    <row r="329" spans="1:54" x14ac:dyDescent="0.25">
      <c r="A329" s="1">
        <v>5729</v>
      </c>
      <c r="B329" s="1" t="s">
        <v>329</v>
      </c>
      <c r="C329" s="1">
        <v>75940510</v>
      </c>
      <c r="D329" s="1" t="s">
        <v>1022</v>
      </c>
      <c r="E329" s="1" t="s">
        <v>1220</v>
      </c>
      <c r="F329" s="1" t="s">
        <v>1031</v>
      </c>
      <c r="G329" s="2">
        <v>0.95652173913043481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32</v>
      </c>
      <c r="AM329" s="1">
        <v>0</v>
      </c>
      <c r="AN329" s="1">
        <v>0</v>
      </c>
      <c r="AO329" s="1">
        <v>0</v>
      </c>
      <c r="AP329" s="1">
        <v>12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8</v>
      </c>
      <c r="AY329" s="1">
        <v>0</v>
      </c>
      <c r="AZ329" s="1">
        <v>0</v>
      </c>
      <c r="BA329" s="1">
        <v>0</v>
      </c>
      <c r="BB329" s="1" t="s">
        <v>1067</v>
      </c>
    </row>
    <row r="330" spans="1:54" x14ac:dyDescent="0.25">
      <c r="A330" s="1">
        <v>5879</v>
      </c>
      <c r="B330" s="1" t="s">
        <v>330</v>
      </c>
      <c r="C330" s="1">
        <v>69190300</v>
      </c>
      <c r="D330" s="1" t="s">
        <v>1022</v>
      </c>
      <c r="E330" s="1" t="s">
        <v>1223</v>
      </c>
      <c r="F330" s="1" t="s">
        <v>1030</v>
      </c>
      <c r="G330" s="2">
        <v>0.95864661654135341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27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46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2020</v>
      </c>
    </row>
    <row r="331" spans="1:54" x14ac:dyDescent="0.25">
      <c r="A331" s="1">
        <v>5921</v>
      </c>
      <c r="B331" s="1" t="s">
        <v>331</v>
      </c>
      <c r="C331" s="1">
        <v>82733800</v>
      </c>
      <c r="D331" s="1" t="s">
        <v>1022</v>
      </c>
      <c r="E331" s="1" t="s">
        <v>1222</v>
      </c>
      <c r="F331" s="1" t="s">
        <v>1031</v>
      </c>
      <c r="G331" s="2">
        <v>0.97663551401869164</v>
      </c>
      <c r="H331" s="1">
        <v>0</v>
      </c>
      <c r="I331" s="1">
        <v>0</v>
      </c>
      <c r="J331" s="1">
        <v>0</v>
      </c>
      <c r="K331" s="1">
        <v>0</v>
      </c>
      <c r="L331" s="1">
        <v>72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72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34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2020</v>
      </c>
    </row>
    <row r="332" spans="1:54" x14ac:dyDescent="0.25">
      <c r="A332" s="1">
        <v>5923</v>
      </c>
      <c r="B332" s="1" t="s">
        <v>332</v>
      </c>
      <c r="C332" s="1">
        <v>65154351</v>
      </c>
      <c r="D332" s="1" t="s">
        <v>1022</v>
      </c>
      <c r="E332" s="1" t="s">
        <v>1222</v>
      </c>
      <c r="F332" s="1" t="s">
        <v>1031</v>
      </c>
      <c r="G332" s="2">
        <v>0.98684210526315785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52</v>
      </c>
      <c r="AY332" s="1">
        <v>0</v>
      </c>
      <c r="AZ332" s="1">
        <v>0</v>
      </c>
      <c r="BA332" s="1">
        <v>0</v>
      </c>
      <c r="BB332" s="1" t="s">
        <v>1067</v>
      </c>
    </row>
    <row r="333" spans="1:54" x14ac:dyDescent="0.25">
      <c r="A333" s="1">
        <v>5959</v>
      </c>
      <c r="B333" s="1" t="s">
        <v>333</v>
      </c>
      <c r="C333" s="1">
        <v>69191000</v>
      </c>
      <c r="D333" s="1" t="s">
        <v>1022</v>
      </c>
      <c r="E333" s="1" t="s">
        <v>1224</v>
      </c>
      <c r="F333" s="1" t="s">
        <v>1030</v>
      </c>
      <c r="G333" s="2">
        <v>0.98913043478260865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26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20</v>
      </c>
      <c r="AY333" s="1">
        <v>0</v>
      </c>
      <c r="AZ333" s="1">
        <v>0</v>
      </c>
      <c r="BA333" s="1">
        <v>0</v>
      </c>
      <c r="BB333" s="1">
        <v>2021</v>
      </c>
    </row>
    <row r="334" spans="1:54" x14ac:dyDescent="0.25">
      <c r="A334" s="1">
        <v>5962</v>
      </c>
      <c r="B334" s="1" t="s">
        <v>334</v>
      </c>
      <c r="C334" s="1">
        <v>69191500</v>
      </c>
      <c r="D334" s="1" t="s">
        <v>1022</v>
      </c>
      <c r="E334" s="1" t="s">
        <v>1225</v>
      </c>
      <c r="F334" s="1" t="s">
        <v>1030</v>
      </c>
      <c r="G334" s="8">
        <v>0.9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13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22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 t="s">
        <v>1067</v>
      </c>
    </row>
    <row r="335" spans="1:54" x14ac:dyDescent="0.25">
      <c r="A335" s="1">
        <v>5992</v>
      </c>
      <c r="B335" s="1" t="s">
        <v>335</v>
      </c>
      <c r="C335" s="1">
        <v>82733800</v>
      </c>
      <c r="D335" s="1" t="s">
        <v>1022</v>
      </c>
      <c r="E335" s="1" t="s">
        <v>1224</v>
      </c>
      <c r="F335" s="1" t="s">
        <v>1031</v>
      </c>
      <c r="G335" s="2">
        <v>0.97797356828193838</v>
      </c>
      <c r="H335" s="1">
        <v>0</v>
      </c>
      <c r="I335" s="1">
        <v>0</v>
      </c>
      <c r="J335" s="1">
        <v>0</v>
      </c>
      <c r="K335" s="1">
        <v>0</v>
      </c>
      <c r="L335" s="1">
        <v>30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29</v>
      </c>
      <c r="S335" s="1">
        <v>0</v>
      </c>
      <c r="T335" s="1">
        <v>24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2020</v>
      </c>
    </row>
    <row r="336" spans="1:54" x14ac:dyDescent="0.25">
      <c r="A336" s="1">
        <v>6027</v>
      </c>
      <c r="B336" s="1" t="s">
        <v>336</v>
      </c>
      <c r="C336" s="1">
        <v>69252400</v>
      </c>
      <c r="D336" s="1" t="s">
        <v>1022</v>
      </c>
      <c r="E336" s="1" t="s">
        <v>1226</v>
      </c>
      <c r="F336" s="1" t="s">
        <v>1030</v>
      </c>
      <c r="G336" s="2">
        <v>0.97727272727272729</v>
      </c>
      <c r="H336" s="1">
        <v>0</v>
      </c>
      <c r="I336" s="1">
        <v>0</v>
      </c>
      <c r="J336" s="1">
        <v>0</v>
      </c>
      <c r="K336" s="1">
        <v>0</v>
      </c>
      <c r="L336" s="1">
        <v>39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2021</v>
      </c>
    </row>
    <row r="337" spans="1:54" x14ac:dyDescent="0.25">
      <c r="A337" s="1">
        <v>6051</v>
      </c>
      <c r="B337" s="1" t="s">
        <v>337</v>
      </c>
      <c r="C337" s="1">
        <v>69191600</v>
      </c>
      <c r="D337" s="1" t="s">
        <v>1022</v>
      </c>
      <c r="E337" s="1" t="s">
        <v>1227</v>
      </c>
      <c r="F337" s="1" t="s">
        <v>1030</v>
      </c>
      <c r="G337" s="2">
        <v>0.95652173913043481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64</v>
      </c>
      <c r="AM337" s="1">
        <v>0</v>
      </c>
      <c r="AN337" s="1">
        <v>0</v>
      </c>
      <c r="AO337" s="1">
        <v>0</v>
      </c>
      <c r="AP337" s="1">
        <v>58</v>
      </c>
      <c r="AQ337" s="1">
        <v>0</v>
      </c>
      <c r="AR337" s="1">
        <v>67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 t="s">
        <v>1067</v>
      </c>
    </row>
    <row r="338" spans="1:54" x14ac:dyDescent="0.25">
      <c r="A338" s="1">
        <v>6070</v>
      </c>
      <c r="B338" s="1" t="s">
        <v>338</v>
      </c>
      <c r="C338" s="1">
        <v>82733800</v>
      </c>
      <c r="D338" s="1" t="s">
        <v>1022</v>
      </c>
      <c r="E338" s="1" t="s">
        <v>1227</v>
      </c>
      <c r="F338" s="1" t="s">
        <v>1031</v>
      </c>
      <c r="G338" s="2">
        <v>0.98897058823529416</v>
      </c>
      <c r="H338" s="1">
        <v>0</v>
      </c>
      <c r="I338" s="1">
        <v>0</v>
      </c>
      <c r="J338" s="1">
        <v>0</v>
      </c>
      <c r="K338" s="1">
        <v>0</v>
      </c>
      <c r="L338" s="1">
        <v>46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 t="s">
        <v>1067</v>
      </c>
    </row>
    <row r="339" spans="1:54" x14ac:dyDescent="0.25">
      <c r="A339" s="1">
        <v>6085</v>
      </c>
      <c r="B339" s="1" t="s">
        <v>339</v>
      </c>
      <c r="C339" s="1">
        <v>69191500</v>
      </c>
      <c r="D339" s="1" t="s">
        <v>1022</v>
      </c>
      <c r="E339" s="1" t="s">
        <v>1225</v>
      </c>
      <c r="F339" s="1" t="s">
        <v>1030</v>
      </c>
      <c r="G339" s="2">
        <v>0.97217675941080195</v>
      </c>
      <c r="H339" s="1">
        <v>0</v>
      </c>
      <c r="I339" s="1">
        <v>37</v>
      </c>
      <c r="J339" s="1">
        <v>0</v>
      </c>
      <c r="K339" s="1">
        <v>0</v>
      </c>
      <c r="L339" s="1">
        <v>57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62</v>
      </c>
      <c r="AH339" s="1">
        <v>0</v>
      </c>
      <c r="AI339" s="1">
        <v>0</v>
      </c>
      <c r="AJ339" s="1">
        <v>0</v>
      </c>
      <c r="AK339" s="1">
        <v>0</v>
      </c>
      <c r="AL339" s="1">
        <v>58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44</v>
      </c>
      <c r="AS339" s="1">
        <v>69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 t="s">
        <v>1071</v>
      </c>
    </row>
    <row r="340" spans="1:54" x14ac:dyDescent="0.25">
      <c r="A340" s="1">
        <v>6113</v>
      </c>
      <c r="B340" s="1" t="s">
        <v>340</v>
      </c>
      <c r="C340" s="1">
        <v>82733800</v>
      </c>
      <c r="D340" s="1" t="s">
        <v>1022</v>
      </c>
      <c r="E340" s="1" t="s">
        <v>1225</v>
      </c>
      <c r="F340" s="1" t="s">
        <v>1031</v>
      </c>
      <c r="G340" s="2">
        <v>0.96144578313253015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38</v>
      </c>
      <c r="S340" s="1">
        <v>0</v>
      </c>
      <c r="T340" s="1">
        <v>0</v>
      </c>
      <c r="U340" s="1">
        <v>74</v>
      </c>
      <c r="V340" s="1">
        <v>0</v>
      </c>
      <c r="W340" s="1">
        <v>56</v>
      </c>
      <c r="X340" s="1">
        <v>54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2021</v>
      </c>
    </row>
    <row r="341" spans="1:54" x14ac:dyDescent="0.25">
      <c r="A341" s="1">
        <v>6115</v>
      </c>
      <c r="B341" s="1" t="s">
        <v>341</v>
      </c>
      <c r="C341" s="1">
        <v>82733800</v>
      </c>
      <c r="D341" s="1" t="s">
        <v>1022</v>
      </c>
      <c r="E341" s="1" t="s">
        <v>1225</v>
      </c>
      <c r="F341" s="1" t="s">
        <v>1031</v>
      </c>
      <c r="G341" s="2">
        <v>0.99315068493150682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45</v>
      </c>
      <c r="AM341" s="1">
        <v>0</v>
      </c>
      <c r="AN341" s="1">
        <v>0</v>
      </c>
      <c r="AO341" s="1">
        <v>0</v>
      </c>
      <c r="AP341" s="1">
        <v>23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 t="s">
        <v>1067</v>
      </c>
    </row>
    <row r="342" spans="1:54" x14ac:dyDescent="0.25">
      <c r="A342" s="1">
        <v>6119</v>
      </c>
      <c r="B342" s="1" t="s">
        <v>342</v>
      </c>
      <c r="C342" s="1">
        <v>65118646</v>
      </c>
      <c r="D342" s="1" t="s">
        <v>1022</v>
      </c>
      <c r="E342" s="1" t="s">
        <v>1225</v>
      </c>
      <c r="F342" s="1" t="s">
        <v>1031</v>
      </c>
      <c r="G342" s="2">
        <v>0.97435897435897434</v>
      </c>
      <c r="H342" s="1">
        <v>0</v>
      </c>
      <c r="I342" s="1">
        <v>14</v>
      </c>
      <c r="J342" s="1">
        <v>0</v>
      </c>
      <c r="K342" s="1">
        <v>0</v>
      </c>
      <c r="L342" s="1">
        <v>20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 t="s">
        <v>1067</v>
      </c>
    </row>
    <row r="343" spans="1:54" x14ac:dyDescent="0.25">
      <c r="A343" s="1">
        <v>6135</v>
      </c>
      <c r="B343" s="1" t="s">
        <v>343</v>
      </c>
      <c r="C343" s="1">
        <v>65126288</v>
      </c>
      <c r="D343" s="1" t="s">
        <v>1022</v>
      </c>
      <c r="E343" s="1" t="s">
        <v>1225</v>
      </c>
      <c r="F343" s="1" t="s">
        <v>1031</v>
      </c>
      <c r="G343" s="2">
        <v>0.98684210526315785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26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34</v>
      </c>
      <c r="AQ343" s="1">
        <v>0</v>
      </c>
      <c r="AR343" s="1">
        <v>0</v>
      </c>
      <c r="AS343" s="1">
        <v>23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 t="s">
        <v>1067</v>
      </c>
    </row>
    <row r="344" spans="1:54" x14ac:dyDescent="0.25">
      <c r="A344" s="1">
        <v>6163</v>
      </c>
      <c r="B344" s="1" t="s">
        <v>344</v>
      </c>
      <c r="C344" s="1">
        <v>69190900</v>
      </c>
      <c r="D344" s="1" t="s">
        <v>1022</v>
      </c>
      <c r="E344" s="1" t="s">
        <v>1228</v>
      </c>
      <c r="F344" s="1" t="s">
        <v>1030</v>
      </c>
      <c r="G344" s="2">
        <v>0.9732142857142857</v>
      </c>
      <c r="H344" s="1">
        <v>0</v>
      </c>
      <c r="I344" s="1">
        <v>49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25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57</v>
      </c>
      <c r="AU344" s="1">
        <v>0</v>
      </c>
      <c r="AV344" s="1">
        <v>0</v>
      </c>
      <c r="AW344" s="1">
        <v>0</v>
      </c>
      <c r="AX344" s="1">
        <v>41</v>
      </c>
      <c r="AY344" s="1">
        <v>0</v>
      </c>
      <c r="AZ344" s="1">
        <v>0</v>
      </c>
      <c r="BA344" s="1">
        <v>0</v>
      </c>
      <c r="BB344" s="1" t="s">
        <v>1071</v>
      </c>
    </row>
    <row r="345" spans="1:54" x14ac:dyDescent="0.25">
      <c r="A345" s="1">
        <v>6210</v>
      </c>
      <c r="B345" s="1" t="s">
        <v>345</v>
      </c>
      <c r="C345" s="1">
        <v>65143744</v>
      </c>
      <c r="D345" s="1" t="s">
        <v>1022</v>
      </c>
      <c r="E345" s="1" t="s">
        <v>1228</v>
      </c>
      <c r="F345" s="1" t="s">
        <v>1031</v>
      </c>
      <c r="G345" s="2">
        <v>0.98561151079136688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73</v>
      </c>
      <c r="AY345" s="1">
        <v>0</v>
      </c>
      <c r="AZ345" s="1">
        <v>0</v>
      </c>
      <c r="BA345" s="1">
        <v>0</v>
      </c>
      <c r="BB345" s="1" t="s">
        <v>1067</v>
      </c>
    </row>
    <row r="346" spans="1:54" x14ac:dyDescent="0.25">
      <c r="A346" s="1">
        <v>6223</v>
      </c>
      <c r="B346" s="1" t="s">
        <v>346</v>
      </c>
      <c r="C346" s="1">
        <v>69191300</v>
      </c>
      <c r="D346" s="1" t="s">
        <v>1022</v>
      </c>
      <c r="E346" s="1" t="s">
        <v>1229</v>
      </c>
      <c r="F346" s="1" t="s">
        <v>1030</v>
      </c>
      <c r="G346" s="2">
        <v>0.92909535452322733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26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 t="s">
        <v>1067</v>
      </c>
    </row>
    <row r="347" spans="1:54" x14ac:dyDescent="0.25">
      <c r="A347" s="1">
        <v>6230</v>
      </c>
      <c r="B347" s="1" t="s">
        <v>347</v>
      </c>
      <c r="C347" s="1">
        <v>69191300</v>
      </c>
      <c r="D347" s="1" t="s">
        <v>1022</v>
      </c>
      <c r="E347" s="1" t="s">
        <v>1229</v>
      </c>
      <c r="F347" s="1" t="s">
        <v>1030</v>
      </c>
      <c r="G347" s="2">
        <v>0.99065420560747663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39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12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2021</v>
      </c>
    </row>
    <row r="348" spans="1:54" x14ac:dyDescent="0.25">
      <c r="A348" s="1">
        <v>6252</v>
      </c>
      <c r="B348" s="1" t="s">
        <v>348</v>
      </c>
      <c r="C348" s="1">
        <v>65146168</v>
      </c>
      <c r="D348" s="1" t="s">
        <v>1022</v>
      </c>
      <c r="E348" s="1" t="s">
        <v>1229</v>
      </c>
      <c r="F348" s="1" t="s">
        <v>1031</v>
      </c>
      <c r="G348" s="2">
        <v>0.98724082934609247</v>
      </c>
      <c r="H348" s="1">
        <v>0</v>
      </c>
      <c r="I348" s="1">
        <v>50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131</v>
      </c>
      <c r="V348" s="1">
        <v>0</v>
      </c>
      <c r="W348" s="1">
        <v>0</v>
      </c>
      <c r="X348" s="1">
        <v>0</v>
      </c>
      <c r="Y348" s="1">
        <v>37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97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2020</v>
      </c>
    </row>
    <row r="349" spans="1:54" x14ac:dyDescent="0.25">
      <c r="A349" s="1">
        <v>6253</v>
      </c>
      <c r="B349" s="1" t="s">
        <v>349</v>
      </c>
      <c r="C349" s="1">
        <v>82733800</v>
      </c>
      <c r="D349" s="1" t="s">
        <v>1022</v>
      </c>
      <c r="E349" s="1" t="s">
        <v>1229</v>
      </c>
      <c r="F349" s="1" t="s">
        <v>1031</v>
      </c>
      <c r="G349" s="2">
        <v>0.95608531994981183</v>
      </c>
      <c r="H349" s="1">
        <v>0</v>
      </c>
      <c r="I349" s="1">
        <v>0</v>
      </c>
      <c r="J349" s="1">
        <v>0</v>
      </c>
      <c r="K349" s="1">
        <v>0</v>
      </c>
      <c r="L349" s="1">
        <v>51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63</v>
      </c>
      <c r="Y349" s="1">
        <v>0</v>
      </c>
      <c r="Z349" s="1">
        <v>0</v>
      </c>
      <c r="AA349" s="1">
        <v>0</v>
      </c>
      <c r="AB349" s="1">
        <v>0</v>
      </c>
      <c r="AC349" s="1">
        <v>41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40</v>
      </c>
      <c r="AQ349" s="1">
        <v>0</v>
      </c>
      <c r="AR349" s="1">
        <v>0</v>
      </c>
      <c r="AS349" s="1">
        <v>54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 t="s">
        <v>1067</v>
      </c>
    </row>
    <row r="350" spans="1:54" x14ac:dyDescent="0.25">
      <c r="A350" s="1">
        <v>6269</v>
      </c>
      <c r="B350" s="1" t="s">
        <v>350</v>
      </c>
      <c r="C350" s="1">
        <v>69191200</v>
      </c>
      <c r="D350" s="1" t="s">
        <v>1022</v>
      </c>
      <c r="E350" s="1" t="s">
        <v>1230</v>
      </c>
      <c r="F350" s="1" t="s">
        <v>1030</v>
      </c>
      <c r="G350" s="2">
        <v>0.9678899082568807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29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29</v>
      </c>
      <c r="AU350" s="1">
        <v>0</v>
      </c>
      <c r="AV350" s="1">
        <v>0</v>
      </c>
      <c r="AW350" s="1">
        <v>0</v>
      </c>
      <c r="AX350" s="1">
        <v>28</v>
      </c>
      <c r="AY350" s="1">
        <v>0</v>
      </c>
      <c r="AZ350" s="1">
        <v>0</v>
      </c>
      <c r="BA350" s="1">
        <v>0</v>
      </c>
      <c r="BB350" s="1" t="s">
        <v>1071</v>
      </c>
    </row>
    <row r="351" spans="1:54" x14ac:dyDescent="0.25">
      <c r="A351" s="1">
        <v>6270</v>
      </c>
      <c r="B351" s="1" t="s">
        <v>351</v>
      </c>
      <c r="C351" s="1">
        <v>69191200</v>
      </c>
      <c r="D351" s="1" t="s">
        <v>1022</v>
      </c>
      <c r="E351" s="1" t="s">
        <v>1230</v>
      </c>
      <c r="F351" s="1" t="s">
        <v>1030</v>
      </c>
      <c r="G351" s="2">
        <v>0.98717948717948723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20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11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 t="s">
        <v>1071</v>
      </c>
    </row>
    <row r="352" spans="1:54" x14ac:dyDescent="0.25">
      <c r="A352" s="1">
        <v>6301</v>
      </c>
      <c r="B352" s="1" t="s">
        <v>352</v>
      </c>
      <c r="C352" s="1">
        <v>69191100</v>
      </c>
      <c r="D352" s="1" t="s">
        <v>1022</v>
      </c>
      <c r="E352" s="1" t="s">
        <v>1231</v>
      </c>
      <c r="F352" s="1" t="s">
        <v>1030</v>
      </c>
      <c r="G352" s="2">
        <v>0.97727272727272729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49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32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45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31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 t="s">
        <v>1071</v>
      </c>
    </row>
    <row r="353" spans="1:54" x14ac:dyDescent="0.25">
      <c r="A353" s="1">
        <v>6348</v>
      </c>
      <c r="B353" s="1" t="s">
        <v>353</v>
      </c>
      <c r="C353" s="1">
        <v>65154272</v>
      </c>
      <c r="D353" s="1" t="s">
        <v>1022</v>
      </c>
      <c r="E353" s="1" t="s">
        <v>1232</v>
      </c>
      <c r="F353" s="1" t="s">
        <v>1033</v>
      </c>
      <c r="G353" s="2">
        <v>0.96676737160120851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97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2021</v>
      </c>
    </row>
    <row r="354" spans="1:54" x14ac:dyDescent="0.25">
      <c r="A354" s="1">
        <v>6397</v>
      </c>
      <c r="B354" s="1" t="s">
        <v>354</v>
      </c>
      <c r="C354" s="1">
        <v>65154272</v>
      </c>
      <c r="D354" s="1" t="s">
        <v>1022</v>
      </c>
      <c r="E354" s="1" t="s">
        <v>1233</v>
      </c>
      <c r="F354" s="1" t="s">
        <v>1033</v>
      </c>
      <c r="G354" s="2">
        <v>0.96825396825396826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34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 t="s">
        <v>1067</v>
      </c>
    </row>
    <row r="355" spans="1:54" x14ac:dyDescent="0.25">
      <c r="A355" s="1">
        <v>6452</v>
      </c>
      <c r="B355" s="1" t="s">
        <v>355</v>
      </c>
      <c r="C355" s="1">
        <v>65154272</v>
      </c>
      <c r="D355" s="1" t="s">
        <v>1022</v>
      </c>
      <c r="E355" s="1" t="s">
        <v>1234</v>
      </c>
      <c r="F355" s="1" t="s">
        <v>1033</v>
      </c>
      <c r="G355" s="2">
        <v>0.98295454545454541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50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2021</v>
      </c>
    </row>
    <row r="356" spans="1:54" x14ac:dyDescent="0.25">
      <c r="A356" s="1">
        <v>6465</v>
      </c>
      <c r="B356" s="1" t="s">
        <v>356</v>
      </c>
      <c r="C356" s="1">
        <v>65116263</v>
      </c>
      <c r="D356" s="1" t="s">
        <v>1022</v>
      </c>
      <c r="E356" s="1" t="s">
        <v>1234</v>
      </c>
      <c r="F356" s="1" t="s">
        <v>1031</v>
      </c>
      <c r="G356" s="2">
        <v>1</v>
      </c>
      <c r="H356" s="1">
        <v>0</v>
      </c>
      <c r="I356" s="1">
        <v>0</v>
      </c>
      <c r="J356" s="1">
        <v>0</v>
      </c>
      <c r="K356" s="1">
        <v>0</v>
      </c>
      <c r="L356" s="1">
        <v>7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28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 t="s">
        <v>1067</v>
      </c>
    </row>
    <row r="357" spans="1:54" x14ac:dyDescent="0.25">
      <c r="A357" s="1">
        <v>6497</v>
      </c>
      <c r="B357" s="1" t="s">
        <v>357</v>
      </c>
      <c r="C357" s="1">
        <v>65154272</v>
      </c>
      <c r="D357" s="1" t="s">
        <v>1022</v>
      </c>
      <c r="E357" s="1" t="s">
        <v>1235</v>
      </c>
      <c r="F357" s="1" t="s">
        <v>1033</v>
      </c>
      <c r="G357" s="2">
        <v>0.97379912663755464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83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59</v>
      </c>
      <c r="AT357" s="1">
        <v>0</v>
      </c>
      <c r="AU357" s="1">
        <v>0</v>
      </c>
      <c r="AV357" s="1">
        <v>0</v>
      </c>
      <c r="AW357" s="1">
        <v>43</v>
      </c>
      <c r="AX357" s="1">
        <v>0</v>
      </c>
      <c r="AY357" s="1">
        <v>0</v>
      </c>
      <c r="AZ357" s="1">
        <v>0</v>
      </c>
      <c r="BA357" s="1">
        <v>0</v>
      </c>
      <c r="BB357" s="1">
        <v>2021</v>
      </c>
    </row>
    <row r="358" spans="1:54" x14ac:dyDescent="0.25">
      <c r="A358" s="1">
        <v>6584</v>
      </c>
      <c r="B358" s="1" t="s">
        <v>358</v>
      </c>
      <c r="C358" s="1">
        <v>60911000</v>
      </c>
      <c r="D358" s="1" t="s">
        <v>1022</v>
      </c>
      <c r="E358" s="1" t="s">
        <v>1236</v>
      </c>
      <c r="F358" s="1" t="s">
        <v>1032</v>
      </c>
      <c r="G358" s="2">
        <v>0.98588235294117643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76</v>
      </c>
      <c r="S358" s="1">
        <v>0</v>
      </c>
      <c r="T358" s="1">
        <v>0</v>
      </c>
      <c r="U358" s="1">
        <v>0</v>
      </c>
      <c r="V358" s="1">
        <v>0</v>
      </c>
      <c r="W358" s="1">
        <v>70</v>
      </c>
      <c r="X358" s="1">
        <v>66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2020</v>
      </c>
    </row>
    <row r="359" spans="1:54" x14ac:dyDescent="0.25">
      <c r="A359" s="1">
        <v>6585</v>
      </c>
      <c r="B359" s="1" t="s">
        <v>359</v>
      </c>
      <c r="C359" s="1">
        <v>65154272</v>
      </c>
      <c r="D359" s="1" t="s">
        <v>1022</v>
      </c>
      <c r="E359" s="1" t="s">
        <v>1236</v>
      </c>
      <c r="F359" s="1" t="s">
        <v>1033</v>
      </c>
      <c r="G359" s="2">
        <v>0.96657381615598881</v>
      </c>
      <c r="H359" s="1">
        <v>0</v>
      </c>
      <c r="I359" s="1">
        <v>0</v>
      </c>
      <c r="J359" s="1">
        <v>0</v>
      </c>
      <c r="K359" s="1">
        <v>0</v>
      </c>
      <c r="L359" s="1">
        <v>62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67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51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2021</v>
      </c>
    </row>
    <row r="360" spans="1:54" x14ac:dyDescent="0.25">
      <c r="A360" s="1">
        <v>6586</v>
      </c>
      <c r="B360" s="1" t="s">
        <v>360</v>
      </c>
      <c r="C360" s="1">
        <v>69265000</v>
      </c>
      <c r="D360" s="1" t="s">
        <v>1022</v>
      </c>
      <c r="E360" s="1" t="s">
        <v>1237</v>
      </c>
      <c r="F360" s="1" t="s">
        <v>1030</v>
      </c>
      <c r="G360" s="2">
        <v>0.97810218978102192</v>
      </c>
      <c r="H360" s="1">
        <v>0</v>
      </c>
      <c r="I360" s="1">
        <v>0</v>
      </c>
      <c r="J360" s="1">
        <v>0</v>
      </c>
      <c r="K360" s="1">
        <v>0</v>
      </c>
      <c r="L360" s="1">
        <v>39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28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2020</v>
      </c>
    </row>
    <row r="361" spans="1:54" x14ac:dyDescent="0.25">
      <c r="A361" s="1">
        <v>6641</v>
      </c>
      <c r="B361" s="1" t="s">
        <v>361</v>
      </c>
      <c r="C361" s="1">
        <v>81935800</v>
      </c>
      <c r="D361" s="1" t="s">
        <v>1022</v>
      </c>
      <c r="E361" s="1" t="s">
        <v>1237</v>
      </c>
      <c r="F361" s="1" t="s">
        <v>1031</v>
      </c>
      <c r="G361" s="2">
        <v>0.97058823529411764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67</v>
      </c>
      <c r="AY361" s="1">
        <v>0</v>
      </c>
      <c r="AZ361" s="1">
        <v>0</v>
      </c>
      <c r="BA361" s="1">
        <v>0</v>
      </c>
      <c r="BB361" s="1" t="s">
        <v>1067</v>
      </c>
    </row>
    <row r="362" spans="1:54" x14ac:dyDescent="0.25">
      <c r="A362" s="1">
        <v>6643</v>
      </c>
      <c r="B362" s="1" t="s">
        <v>362</v>
      </c>
      <c r="C362" s="1">
        <v>65021637</v>
      </c>
      <c r="D362" s="1" t="s">
        <v>1022</v>
      </c>
      <c r="E362" s="1" t="s">
        <v>1237</v>
      </c>
      <c r="F362" s="1" t="s">
        <v>1031</v>
      </c>
      <c r="G362" s="2">
        <v>0.99180327868852458</v>
      </c>
      <c r="H362" s="1">
        <v>0</v>
      </c>
      <c r="I362" s="1">
        <v>0</v>
      </c>
      <c r="J362" s="1">
        <v>0</v>
      </c>
      <c r="K362" s="1">
        <v>0</v>
      </c>
      <c r="L362" s="1">
        <v>40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58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31</v>
      </c>
      <c r="AT362" s="1">
        <v>63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 t="s">
        <v>1067</v>
      </c>
    </row>
    <row r="363" spans="1:54" x14ac:dyDescent="0.25">
      <c r="A363" s="1">
        <v>6708</v>
      </c>
      <c r="B363" s="1" t="s">
        <v>363</v>
      </c>
      <c r="C363" s="1">
        <v>69190200</v>
      </c>
      <c r="D363" s="1" t="s">
        <v>1022</v>
      </c>
      <c r="E363" s="1" t="s">
        <v>1238</v>
      </c>
      <c r="F363" s="1" t="s">
        <v>1030</v>
      </c>
      <c r="G363" s="2">
        <v>0.96912114014251782</v>
      </c>
      <c r="H363" s="1">
        <v>11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55</v>
      </c>
      <c r="AU363" s="1">
        <v>0</v>
      </c>
      <c r="AV363" s="1">
        <v>10</v>
      </c>
      <c r="AW363" s="1">
        <v>22</v>
      </c>
      <c r="AX363" s="1">
        <v>0</v>
      </c>
      <c r="AY363" s="1">
        <v>0</v>
      </c>
      <c r="AZ363" s="1">
        <v>0</v>
      </c>
      <c r="BA363" s="1">
        <v>0</v>
      </c>
      <c r="BB363" s="1" t="s">
        <v>1067</v>
      </c>
    </row>
    <row r="364" spans="1:54" x14ac:dyDescent="0.25">
      <c r="A364" s="1">
        <v>6751</v>
      </c>
      <c r="B364" s="1" t="s">
        <v>364</v>
      </c>
      <c r="C364" s="1">
        <v>69200100</v>
      </c>
      <c r="D364" s="1" t="s">
        <v>1026</v>
      </c>
      <c r="E364" s="1" t="s">
        <v>1239</v>
      </c>
      <c r="F364" s="1" t="s">
        <v>1030</v>
      </c>
      <c r="G364" s="2">
        <v>0.93509933774834442</v>
      </c>
      <c r="H364" s="1">
        <v>0</v>
      </c>
      <c r="I364" s="1">
        <v>179</v>
      </c>
      <c r="J364" s="1">
        <v>0</v>
      </c>
      <c r="K364" s="1">
        <v>0</v>
      </c>
      <c r="L364" s="1">
        <v>139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84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 t="s">
        <v>1069</v>
      </c>
    </row>
    <row r="365" spans="1:54" x14ac:dyDescent="0.25">
      <c r="A365" s="1">
        <v>6752</v>
      </c>
      <c r="B365" s="1" t="s">
        <v>365</v>
      </c>
      <c r="C365" s="1">
        <v>69200100</v>
      </c>
      <c r="D365" s="1" t="s">
        <v>1026</v>
      </c>
      <c r="E365" s="1" t="s">
        <v>1239</v>
      </c>
      <c r="F365" s="1" t="s">
        <v>1030</v>
      </c>
      <c r="G365" s="2">
        <v>0.96219035202086045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124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64</v>
      </c>
      <c r="AS365" s="1">
        <v>67</v>
      </c>
      <c r="AT365" s="1">
        <v>136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 t="s">
        <v>1069</v>
      </c>
    </row>
    <row r="366" spans="1:54" x14ac:dyDescent="0.25">
      <c r="A366" s="1">
        <v>6755</v>
      </c>
      <c r="B366" s="1" t="s">
        <v>366</v>
      </c>
      <c r="C366" s="1">
        <v>69200100</v>
      </c>
      <c r="D366" s="1" t="s">
        <v>1026</v>
      </c>
      <c r="E366" s="1" t="s">
        <v>1239</v>
      </c>
      <c r="F366" s="1" t="s">
        <v>1030</v>
      </c>
      <c r="G366" s="2">
        <v>0.95794392523364491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23</v>
      </c>
      <c r="S366" s="1">
        <v>0</v>
      </c>
      <c r="T366" s="1">
        <v>15</v>
      </c>
      <c r="U366" s="1">
        <v>89</v>
      </c>
      <c r="V366" s="1">
        <v>0</v>
      </c>
      <c r="W366" s="1">
        <v>50</v>
      </c>
      <c r="X366" s="1">
        <v>51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 t="s">
        <v>1070</v>
      </c>
    </row>
    <row r="367" spans="1:54" x14ac:dyDescent="0.25">
      <c r="A367" s="1">
        <v>6757</v>
      </c>
      <c r="B367" s="1" t="s">
        <v>367</v>
      </c>
      <c r="C367" s="1">
        <v>69200100</v>
      </c>
      <c r="D367" s="1" t="s">
        <v>1026</v>
      </c>
      <c r="E367" s="1" t="s">
        <v>1239</v>
      </c>
      <c r="F367" s="1" t="s">
        <v>1030</v>
      </c>
      <c r="G367" s="2">
        <v>0.98245614035087714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5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46</v>
      </c>
      <c r="AV367" s="1">
        <v>0</v>
      </c>
      <c r="AW367" s="1">
        <v>7</v>
      </c>
      <c r="AX367" s="1">
        <v>0</v>
      </c>
      <c r="AY367" s="1">
        <v>0</v>
      </c>
      <c r="AZ367" s="1">
        <v>0</v>
      </c>
      <c r="BA367" s="1">
        <v>0</v>
      </c>
      <c r="BB367" s="1" t="s">
        <v>1069</v>
      </c>
    </row>
    <row r="368" spans="1:54" x14ac:dyDescent="0.25">
      <c r="A368" s="1">
        <v>6846</v>
      </c>
      <c r="B368" s="1" t="s">
        <v>368</v>
      </c>
      <c r="C368" s="1">
        <v>69200400</v>
      </c>
      <c r="D368" s="1" t="s">
        <v>1026</v>
      </c>
      <c r="E368" s="1" t="s">
        <v>1240</v>
      </c>
      <c r="F368" s="1" t="s">
        <v>1030</v>
      </c>
      <c r="G368" s="2">
        <v>0.97872340425531912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44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20</v>
      </c>
      <c r="AT368" s="1">
        <v>0</v>
      </c>
      <c r="AU368" s="1">
        <v>22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 t="s">
        <v>1071</v>
      </c>
    </row>
    <row r="369" spans="1:54" x14ac:dyDescent="0.25">
      <c r="A369" s="1">
        <v>6853</v>
      </c>
      <c r="B369" s="1" t="s">
        <v>369</v>
      </c>
      <c r="C369" s="1">
        <v>69200400</v>
      </c>
      <c r="D369" s="1" t="s">
        <v>1026</v>
      </c>
      <c r="E369" s="1" t="s">
        <v>1240</v>
      </c>
      <c r="F369" s="1" t="s">
        <v>1030</v>
      </c>
      <c r="G369" s="2">
        <v>0.9850746268656716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11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20</v>
      </c>
      <c r="AZ369" s="1">
        <v>0</v>
      </c>
      <c r="BA369" s="1">
        <v>0</v>
      </c>
      <c r="BB369" s="1" t="s">
        <v>1067</v>
      </c>
    </row>
    <row r="370" spans="1:54" x14ac:dyDescent="0.25">
      <c r="A370" s="1">
        <v>6897</v>
      </c>
      <c r="B370" s="1" t="s">
        <v>370</v>
      </c>
      <c r="C370" s="1">
        <v>69200300</v>
      </c>
      <c r="D370" s="1" t="s">
        <v>1026</v>
      </c>
      <c r="E370" s="1" t="s">
        <v>1241</v>
      </c>
      <c r="F370" s="1" t="s">
        <v>1030</v>
      </c>
      <c r="G370" s="2">
        <v>0.96234309623430958</v>
      </c>
      <c r="H370" s="1">
        <v>0</v>
      </c>
      <c r="I370" s="1">
        <v>0</v>
      </c>
      <c r="J370" s="1">
        <v>0</v>
      </c>
      <c r="K370" s="1">
        <v>0</v>
      </c>
      <c r="L370" s="1">
        <v>55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59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21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2020</v>
      </c>
    </row>
    <row r="371" spans="1:54" x14ac:dyDescent="0.25">
      <c r="A371" s="1">
        <v>6899</v>
      </c>
      <c r="B371" s="1" t="s">
        <v>371</v>
      </c>
      <c r="C371" s="1">
        <v>69200300</v>
      </c>
      <c r="D371" s="1" t="s">
        <v>1026</v>
      </c>
      <c r="E371" s="1" t="s">
        <v>1241</v>
      </c>
      <c r="F371" s="1" t="s">
        <v>1030</v>
      </c>
      <c r="G371" s="2">
        <v>0.98373983739837401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42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21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 t="s">
        <v>1067</v>
      </c>
    </row>
    <row r="372" spans="1:54" x14ac:dyDescent="0.25">
      <c r="A372" s="1">
        <v>6922</v>
      </c>
      <c r="B372" s="1" t="s">
        <v>372</v>
      </c>
      <c r="C372" s="1">
        <v>82733800</v>
      </c>
      <c r="D372" s="1" t="s">
        <v>1026</v>
      </c>
      <c r="E372" s="1" t="s">
        <v>1241</v>
      </c>
      <c r="F372" s="1" t="s">
        <v>1031</v>
      </c>
      <c r="G372" s="2">
        <v>0.97647058823529409</v>
      </c>
      <c r="H372" s="1">
        <v>0</v>
      </c>
      <c r="I372" s="1">
        <v>0</v>
      </c>
      <c r="J372" s="1">
        <v>0</v>
      </c>
      <c r="K372" s="1">
        <v>0</v>
      </c>
      <c r="L372" s="1">
        <v>33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17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 t="s">
        <v>1067</v>
      </c>
    </row>
    <row r="373" spans="1:54" x14ac:dyDescent="0.25">
      <c r="A373" s="1">
        <v>6925</v>
      </c>
      <c r="B373" s="1" t="s">
        <v>373</v>
      </c>
      <c r="C373" s="1">
        <v>65031395</v>
      </c>
      <c r="D373" s="1" t="s">
        <v>1026</v>
      </c>
      <c r="E373" s="1" t="s">
        <v>1241</v>
      </c>
      <c r="F373" s="1" t="s">
        <v>1031</v>
      </c>
      <c r="G373" s="2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28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 t="s">
        <v>1067</v>
      </c>
    </row>
    <row r="374" spans="1:54" x14ac:dyDescent="0.25">
      <c r="A374" s="1">
        <v>6929</v>
      </c>
      <c r="B374" s="1" t="s">
        <v>374</v>
      </c>
      <c r="C374" s="1">
        <v>69200600</v>
      </c>
      <c r="D374" s="1" t="s">
        <v>1026</v>
      </c>
      <c r="E374" s="1" t="s">
        <v>375</v>
      </c>
      <c r="F374" s="1" t="s">
        <v>1030</v>
      </c>
      <c r="G374" s="2">
        <v>0.93036211699164351</v>
      </c>
      <c r="H374" s="1">
        <v>0</v>
      </c>
      <c r="I374" s="1">
        <v>0</v>
      </c>
      <c r="J374" s="1">
        <v>0</v>
      </c>
      <c r="K374" s="1">
        <v>0</v>
      </c>
      <c r="L374" s="1">
        <v>55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2021</v>
      </c>
    </row>
    <row r="375" spans="1:54" x14ac:dyDescent="0.25">
      <c r="A375" s="1">
        <v>7006</v>
      </c>
      <c r="B375" s="1" t="s">
        <v>376</v>
      </c>
      <c r="C375" s="1">
        <v>65154695</v>
      </c>
      <c r="D375" s="1" t="s">
        <v>1026</v>
      </c>
      <c r="E375" s="1" t="s">
        <v>1242</v>
      </c>
      <c r="F375" s="1" t="s">
        <v>1031</v>
      </c>
      <c r="G375" s="2">
        <v>0.95757575757575752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49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32</v>
      </c>
      <c r="AY375" s="1">
        <v>0</v>
      </c>
      <c r="AZ375" s="1">
        <v>0</v>
      </c>
      <c r="BA375" s="1">
        <v>0</v>
      </c>
      <c r="BB375" s="1" t="s">
        <v>1067</v>
      </c>
    </row>
    <row r="376" spans="1:54" x14ac:dyDescent="0.25">
      <c r="A376" s="1">
        <v>7015</v>
      </c>
      <c r="B376" s="1" t="s">
        <v>377</v>
      </c>
      <c r="C376" s="1">
        <v>69200200</v>
      </c>
      <c r="D376" s="1" t="s">
        <v>1026</v>
      </c>
      <c r="E376" s="1" t="s">
        <v>1243</v>
      </c>
      <c r="F376" s="1" t="s">
        <v>1030</v>
      </c>
      <c r="G376" s="2">
        <v>0.93721973094170408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42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2021</v>
      </c>
    </row>
    <row r="377" spans="1:54" x14ac:dyDescent="0.25">
      <c r="A377" s="1">
        <v>7031</v>
      </c>
      <c r="B377" s="1" t="s">
        <v>378</v>
      </c>
      <c r="C377" s="1">
        <v>69200500</v>
      </c>
      <c r="D377" s="1" t="s">
        <v>1026</v>
      </c>
      <c r="E377" s="1" t="s">
        <v>1244</v>
      </c>
      <c r="F377" s="1" t="s">
        <v>1030</v>
      </c>
      <c r="G377" s="2">
        <v>0.96178343949044587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19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23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 t="s">
        <v>1067</v>
      </c>
    </row>
    <row r="378" spans="1:54" x14ac:dyDescent="0.25">
      <c r="A378" s="1">
        <v>7044</v>
      </c>
      <c r="B378" s="1" t="s">
        <v>379</v>
      </c>
      <c r="C378" s="1">
        <v>82733800</v>
      </c>
      <c r="D378" s="1" t="s">
        <v>1026</v>
      </c>
      <c r="E378" s="1" t="s">
        <v>1244</v>
      </c>
      <c r="F378" s="1" t="s">
        <v>1031</v>
      </c>
      <c r="G378" s="2">
        <v>0.96698113207547165</v>
      </c>
      <c r="H378" s="1">
        <v>0</v>
      </c>
      <c r="I378" s="1">
        <v>0</v>
      </c>
      <c r="J378" s="1">
        <v>0</v>
      </c>
      <c r="K378" s="1">
        <v>0</v>
      </c>
      <c r="L378" s="1">
        <v>31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43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2021</v>
      </c>
    </row>
    <row r="379" spans="1:54" x14ac:dyDescent="0.25">
      <c r="A379" s="1">
        <v>7049</v>
      </c>
      <c r="B379" s="1" t="s">
        <v>380</v>
      </c>
      <c r="C379" s="1">
        <v>71016300</v>
      </c>
      <c r="D379" s="1" t="s">
        <v>1026</v>
      </c>
      <c r="E379" s="1" t="s">
        <v>1245</v>
      </c>
      <c r="F379" s="1" t="s">
        <v>1029</v>
      </c>
      <c r="G379" s="2">
        <v>0.9372693726937269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21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32</v>
      </c>
      <c r="AQ379" s="1">
        <v>0</v>
      </c>
      <c r="AR379" s="1">
        <v>0</v>
      </c>
      <c r="AS379" s="1">
        <v>30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 t="s">
        <v>1067</v>
      </c>
    </row>
    <row r="380" spans="1:54" x14ac:dyDescent="0.25">
      <c r="A380" s="1">
        <v>7102</v>
      </c>
      <c r="B380" s="1" t="s">
        <v>381</v>
      </c>
      <c r="C380" s="1">
        <v>82733800</v>
      </c>
      <c r="D380" s="1" t="s">
        <v>1026</v>
      </c>
      <c r="E380" s="1" t="s">
        <v>1245</v>
      </c>
      <c r="F380" s="1" t="s">
        <v>1031</v>
      </c>
      <c r="G380" s="2">
        <v>0.97115384615384615</v>
      </c>
      <c r="H380" s="1">
        <v>0</v>
      </c>
      <c r="I380" s="1">
        <v>16</v>
      </c>
      <c r="J380" s="1">
        <v>0</v>
      </c>
      <c r="K380" s="1">
        <v>0</v>
      </c>
      <c r="L380" s="1">
        <v>49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71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2021</v>
      </c>
    </row>
    <row r="381" spans="1:54" x14ac:dyDescent="0.25">
      <c r="A381" s="1">
        <v>7129</v>
      </c>
      <c r="B381" s="1" t="s">
        <v>382</v>
      </c>
      <c r="C381" s="1">
        <v>69200800</v>
      </c>
      <c r="D381" s="1" t="s">
        <v>1026</v>
      </c>
      <c r="E381" s="1" t="s">
        <v>1246</v>
      </c>
      <c r="F381" s="1" t="s">
        <v>1030</v>
      </c>
      <c r="G381" s="2">
        <v>0.92087312414733968</v>
      </c>
      <c r="H381" s="1">
        <v>0</v>
      </c>
      <c r="I381" s="1">
        <v>34</v>
      </c>
      <c r="J381" s="1">
        <v>0</v>
      </c>
      <c r="K381" s="1">
        <v>0</v>
      </c>
      <c r="L381" s="1">
        <v>56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38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 t="s">
        <v>1067</v>
      </c>
    </row>
    <row r="382" spans="1:54" x14ac:dyDescent="0.25">
      <c r="A382" s="1">
        <v>7135</v>
      </c>
      <c r="B382" s="1" t="s">
        <v>383</v>
      </c>
      <c r="C382" s="1">
        <v>69200800</v>
      </c>
      <c r="D382" s="1" t="s">
        <v>1026</v>
      </c>
      <c r="E382" s="1" t="s">
        <v>1246</v>
      </c>
      <c r="F382" s="1" t="s">
        <v>1030</v>
      </c>
      <c r="G382" s="2">
        <v>0.99259259259259258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28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36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 t="s">
        <v>1071</v>
      </c>
    </row>
    <row r="383" spans="1:54" x14ac:dyDescent="0.25">
      <c r="A383" s="1">
        <v>7183</v>
      </c>
      <c r="B383" s="1" t="s">
        <v>384</v>
      </c>
      <c r="C383" s="1">
        <v>70039900</v>
      </c>
      <c r="D383" s="1" t="s">
        <v>1026</v>
      </c>
      <c r="E383" s="1" t="s">
        <v>1246</v>
      </c>
      <c r="F383" s="1" t="s">
        <v>1031</v>
      </c>
      <c r="G383" s="2">
        <v>0.92929292929292928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58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 t="s">
        <v>1067</v>
      </c>
    </row>
    <row r="384" spans="1:54" x14ac:dyDescent="0.25">
      <c r="A384" s="1">
        <v>7200</v>
      </c>
      <c r="B384" s="1" t="s">
        <v>385</v>
      </c>
      <c r="C384" s="1">
        <v>69200900</v>
      </c>
      <c r="D384" s="1" t="s">
        <v>1026</v>
      </c>
      <c r="E384" s="1" t="s">
        <v>1247</v>
      </c>
      <c r="F384" s="1" t="s">
        <v>1030</v>
      </c>
      <c r="G384" s="2">
        <v>0.93424036281179135</v>
      </c>
      <c r="H384" s="1">
        <v>0</v>
      </c>
      <c r="I384" s="1">
        <v>0</v>
      </c>
      <c r="J384" s="1">
        <v>0</v>
      </c>
      <c r="K384" s="1">
        <v>0</v>
      </c>
      <c r="L384" s="1">
        <v>50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51</v>
      </c>
      <c r="Y384" s="1">
        <v>43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45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 t="s">
        <v>1067</v>
      </c>
    </row>
    <row r="385" spans="1:54" x14ac:dyDescent="0.25">
      <c r="A385" s="1">
        <v>7326</v>
      </c>
      <c r="B385" s="1" t="s">
        <v>386</v>
      </c>
      <c r="C385" s="1">
        <v>69210100</v>
      </c>
      <c r="D385" s="1" t="s">
        <v>375</v>
      </c>
      <c r="E385" s="1" t="s">
        <v>1248</v>
      </c>
      <c r="F385" s="1" t="s">
        <v>1030</v>
      </c>
      <c r="G385" s="2">
        <v>0.95445544554455441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45</v>
      </c>
      <c r="Q385" s="1">
        <v>0</v>
      </c>
      <c r="R385" s="1">
        <v>0</v>
      </c>
      <c r="S385" s="1">
        <v>0</v>
      </c>
      <c r="T385" s="1">
        <v>0</v>
      </c>
      <c r="U385" s="1">
        <v>118</v>
      </c>
      <c r="V385" s="1">
        <v>0</v>
      </c>
      <c r="W385" s="1">
        <v>43</v>
      </c>
      <c r="X385" s="1">
        <v>66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 t="s">
        <v>1070</v>
      </c>
    </row>
    <row r="386" spans="1:54" x14ac:dyDescent="0.25">
      <c r="A386" s="1">
        <v>7328</v>
      </c>
      <c r="B386" s="1" t="s">
        <v>387</v>
      </c>
      <c r="C386" s="1">
        <v>69210100</v>
      </c>
      <c r="D386" s="1" t="s">
        <v>375</v>
      </c>
      <c r="E386" s="1" t="s">
        <v>1248</v>
      </c>
      <c r="F386" s="1" t="s">
        <v>1030</v>
      </c>
      <c r="G386" s="2">
        <v>0.97974683544303798</v>
      </c>
      <c r="H386" s="1">
        <v>0</v>
      </c>
      <c r="I386" s="1">
        <v>0</v>
      </c>
      <c r="J386" s="1">
        <v>0</v>
      </c>
      <c r="K386" s="1">
        <v>0</v>
      </c>
      <c r="L386" s="1">
        <v>45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46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38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2020</v>
      </c>
    </row>
    <row r="387" spans="1:54" x14ac:dyDescent="0.25">
      <c r="A387" s="1">
        <v>7331</v>
      </c>
      <c r="B387" s="1" t="s">
        <v>388</v>
      </c>
      <c r="C387" s="1">
        <v>69210100</v>
      </c>
      <c r="D387" s="1" t="s">
        <v>375</v>
      </c>
      <c r="E387" s="1" t="s">
        <v>1248</v>
      </c>
      <c r="F387" s="1" t="s">
        <v>1030</v>
      </c>
      <c r="G387" s="2">
        <v>0.94989979959919835</v>
      </c>
      <c r="H387" s="1">
        <v>0</v>
      </c>
      <c r="I387" s="1">
        <v>134</v>
      </c>
      <c r="J387" s="1">
        <v>0</v>
      </c>
      <c r="K387" s="1">
        <v>0</v>
      </c>
      <c r="L387" s="1">
        <v>246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71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69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2021</v>
      </c>
    </row>
    <row r="388" spans="1:54" x14ac:dyDescent="0.25">
      <c r="A388" s="1">
        <v>7441</v>
      </c>
      <c r="B388" s="1" t="s">
        <v>389</v>
      </c>
      <c r="C388" s="1">
        <v>73497000</v>
      </c>
      <c r="D388" s="1" t="s">
        <v>375</v>
      </c>
      <c r="E388" s="1" t="s">
        <v>1249</v>
      </c>
      <c r="F388" s="1" t="s">
        <v>1031</v>
      </c>
      <c r="G388" s="2">
        <v>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33</v>
      </c>
      <c r="AY388" s="1">
        <v>0</v>
      </c>
      <c r="AZ388" s="1">
        <v>0</v>
      </c>
      <c r="BA388" s="1">
        <v>0</v>
      </c>
      <c r="BB388" s="1" t="s">
        <v>1067</v>
      </c>
    </row>
    <row r="389" spans="1:54" x14ac:dyDescent="0.25">
      <c r="A389" s="1">
        <v>7470</v>
      </c>
      <c r="B389" s="1" t="s">
        <v>390</v>
      </c>
      <c r="C389" s="1">
        <v>65044735</v>
      </c>
      <c r="D389" s="1" t="s">
        <v>375</v>
      </c>
      <c r="E389" s="1" t="s">
        <v>1250</v>
      </c>
      <c r="F389" s="1" t="s">
        <v>1031</v>
      </c>
      <c r="G389" s="2">
        <v>0.97777777777777775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81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77</v>
      </c>
      <c r="AY389" s="1">
        <v>0</v>
      </c>
      <c r="AZ389" s="1">
        <v>0</v>
      </c>
      <c r="BA389" s="1">
        <v>0</v>
      </c>
      <c r="BB389" s="1" t="s">
        <v>1067</v>
      </c>
    </row>
    <row r="390" spans="1:54" x14ac:dyDescent="0.25">
      <c r="A390" s="1">
        <v>7505</v>
      </c>
      <c r="B390" s="1" t="s">
        <v>391</v>
      </c>
      <c r="C390" s="1">
        <v>69210500</v>
      </c>
      <c r="D390" s="1" t="s">
        <v>375</v>
      </c>
      <c r="E390" s="1" t="s">
        <v>1251</v>
      </c>
      <c r="F390" s="1" t="s">
        <v>1030</v>
      </c>
      <c r="G390" s="2">
        <v>0.97721518987341771</v>
      </c>
      <c r="H390" s="1">
        <v>0</v>
      </c>
      <c r="I390" s="1">
        <v>0</v>
      </c>
      <c r="J390" s="1">
        <v>0</v>
      </c>
      <c r="K390" s="1">
        <v>0</v>
      </c>
      <c r="L390" s="1">
        <v>54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52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2020</v>
      </c>
    </row>
    <row r="391" spans="1:54" x14ac:dyDescent="0.25">
      <c r="A391" s="1">
        <v>7542</v>
      </c>
      <c r="B391" s="1" t="s">
        <v>392</v>
      </c>
      <c r="C391" s="1">
        <v>69210301</v>
      </c>
      <c r="D391" s="1" t="s">
        <v>375</v>
      </c>
      <c r="E391" s="1" t="s">
        <v>1252</v>
      </c>
      <c r="F391" s="1" t="s">
        <v>1030</v>
      </c>
      <c r="G391" s="2">
        <v>1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37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 t="s">
        <v>1071</v>
      </c>
    </row>
    <row r="392" spans="1:54" x14ac:dyDescent="0.25">
      <c r="A392" s="1">
        <v>7544</v>
      </c>
      <c r="B392" s="1" t="s">
        <v>393</v>
      </c>
      <c r="C392" s="1">
        <v>69210301</v>
      </c>
      <c r="D392" s="1" t="s">
        <v>375</v>
      </c>
      <c r="E392" s="1" t="s">
        <v>1252</v>
      </c>
      <c r="F392" s="1" t="s">
        <v>1030</v>
      </c>
      <c r="G392" s="2">
        <v>0.96363636363636362</v>
      </c>
      <c r="H392" s="1">
        <v>0</v>
      </c>
      <c r="I392" s="1">
        <v>0</v>
      </c>
      <c r="J392" s="1">
        <v>0</v>
      </c>
      <c r="K392" s="1">
        <v>0</v>
      </c>
      <c r="L392" s="1">
        <v>31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 t="s">
        <v>1067</v>
      </c>
    </row>
    <row r="393" spans="1:54" x14ac:dyDescent="0.25">
      <c r="A393" s="1">
        <v>7578</v>
      </c>
      <c r="B393" s="1" t="s">
        <v>394</v>
      </c>
      <c r="C393" s="1">
        <v>65044735</v>
      </c>
      <c r="D393" s="1" t="s">
        <v>375</v>
      </c>
      <c r="E393" s="1" t="s">
        <v>1252</v>
      </c>
      <c r="F393" s="1" t="s">
        <v>1032</v>
      </c>
      <c r="G393" s="2">
        <v>0.94987468671679198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179</v>
      </c>
      <c r="AY393" s="1">
        <v>0</v>
      </c>
      <c r="AZ393" s="1">
        <v>0</v>
      </c>
      <c r="BA393" s="1">
        <v>0</v>
      </c>
      <c r="BB393" s="1" t="s">
        <v>1067</v>
      </c>
    </row>
    <row r="394" spans="1:54" x14ac:dyDescent="0.25">
      <c r="A394" s="1">
        <v>7614</v>
      </c>
      <c r="B394" s="1" t="s">
        <v>395</v>
      </c>
      <c r="C394" s="1">
        <v>73497000</v>
      </c>
      <c r="D394" s="1" t="s">
        <v>375</v>
      </c>
      <c r="E394" s="1" t="s">
        <v>1253</v>
      </c>
      <c r="F394" s="1" t="s">
        <v>1031</v>
      </c>
      <c r="G394" s="2">
        <v>1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48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 t="s">
        <v>1067</v>
      </c>
    </row>
    <row r="395" spans="1:54" x14ac:dyDescent="0.25">
      <c r="A395" s="1">
        <v>7625</v>
      </c>
      <c r="B395" s="1" t="s">
        <v>396</v>
      </c>
      <c r="C395" s="1">
        <v>69220100</v>
      </c>
      <c r="D395" s="1" t="s">
        <v>375</v>
      </c>
      <c r="E395" s="1" t="s">
        <v>1254</v>
      </c>
      <c r="F395" s="1" t="s">
        <v>1030</v>
      </c>
      <c r="G395" s="2">
        <v>0.95013123359580054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62</v>
      </c>
      <c r="U395" s="1">
        <v>0</v>
      </c>
      <c r="V395" s="1">
        <v>0</v>
      </c>
      <c r="W395" s="1">
        <v>38</v>
      </c>
      <c r="X395" s="1">
        <v>48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70</v>
      </c>
      <c r="BB395" s="1" t="s">
        <v>1070</v>
      </c>
    </row>
    <row r="396" spans="1:54" x14ac:dyDescent="0.25">
      <c r="A396" s="1">
        <v>7626</v>
      </c>
      <c r="B396" s="1" t="s">
        <v>397</v>
      </c>
      <c r="C396" s="1">
        <v>69220100</v>
      </c>
      <c r="D396" s="1" t="s">
        <v>375</v>
      </c>
      <c r="E396" s="1" t="s">
        <v>1254</v>
      </c>
      <c r="F396" s="1" t="s">
        <v>1030</v>
      </c>
      <c r="G396" s="2">
        <v>0.93884297520661153</v>
      </c>
      <c r="H396" s="1">
        <v>0</v>
      </c>
      <c r="I396" s="1">
        <v>151</v>
      </c>
      <c r="J396" s="1">
        <v>0</v>
      </c>
      <c r="K396" s="1">
        <v>0</v>
      </c>
      <c r="L396" s="1">
        <v>145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2020</v>
      </c>
    </row>
    <row r="397" spans="1:54" x14ac:dyDescent="0.25">
      <c r="A397" s="1">
        <v>7629</v>
      </c>
      <c r="B397" s="1" t="s">
        <v>398</v>
      </c>
      <c r="C397" s="1">
        <v>69220100</v>
      </c>
      <c r="D397" s="1" t="s">
        <v>375</v>
      </c>
      <c r="E397" s="1" t="s">
        <v>1254</v>
      </c>
      <c r="F397" s="1" t="s">
        <v>1030</v>
      </c>
      <c r="G397" s="2">
        <v>0.9459016393442623</v>
      </c>
      <c r="H397" s="1">
        <v>0</v>
      </c>
      <c r="I397" s="1">
        <v>0</v>
      </c>
      <c r="J397" s="1">
        <v>0</v>
      </c>
      <c r="K397" s="1">
        <v>0</v>
      </c>
      <c r="L397" s="1">
        <v>68</v>
      </c>
      <c r="M397" s="1">
        <v>0</v>
      </c>
      <c r="N397" s="1">
        <v>0</v>
      </c>
      <c r="O397" s="1">
        <v>0</v>
      </c>
      <c r="P397" s="1">
        <v>0</v>
      </c>
      <c r="Q397" s="1">
        <v>72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68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67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2021</v>
      </c>
    </row>
    <row r="398" spans="1:54" x14ac:dyDescent="0.25">
      <c r="A398" s="1">
        <v>7651</v>
      </c>
      <c r="B398" s="1" t="s">
        <v>399</v>
      </c>
      <c r="C398" s="1">
        <v>69220100</v>
      </c>
      <c r="D398" s="1" t="s">
        <v>375</v>
      </c>
      <c r="E398" s="1" t="s">
        <v>1254</v>
      </c>
      <c r="F398" s="1" t="s">
        <v>1030</v>
      </c>
      <c r="G398" s="2">
        <v>0.94852941176470584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20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35</v>
      </c>
      <c r="AZ398" s="1">
        <v>0</v>
      </c>
      <c r="BA398" s="1">
        <v>0</v>
      </c>
      <c r="BB398" s="1">
        <v>2020</v>
      </c>
    </row>
    <row r="399" spans="1:54" x14ac:dyDescent="0.25">
      <c r="A399" s="1">
        <v>7699</v>
      </c>
      <c r="B399" s="1" t="s">
        <v>400</v>
      </c>
      <c r="C399" s="1">
        <v>80230500</v>
      </c>
      <c r="D399" s="1" t="s">
        <v>375</v>
      </c>
      <c r="E399" s="1" t="s">
        <v>1254</v>
      </c>
      <c r="F399" s="1" t="s">
        <v>1031</v>
      </c>
      <c r="G399" s="2">
        <v>0.85150375939849621</v>
      </c>
      <c r="H399" s="1">
        <v>0</v>
      </c>
      <c r="I399" s="1">
        <v>92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89</v>
      </c>
      <c r="V399" s="1">
        <v>0</v>
      </c>
      <c r="W399" s="1">
        <v>88</v>
      </c>
      <c r="X399" s="1">
        <v>85</v>
      </c>
      <c r="Y399" s="1">
        <v>88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 t="s">
        <v>1067</v>
      </c>
    </row>
    <row r="400" spans="1:54" x14ac:dyDescent="0.25">
      <c r="A400" s="1">
        <v>7705</v>
      </c>
      <c r="B400" s="1" t="s">
        <v>401</v>
      </c>
      <c r="C400" s="1">
        <v>70083600</v>
      </c>
      <c r="D400" s="1" t="s">
        <v>375</v>
      </c>
      <c r="E400" s="1" t="s">
        <v>1254</v>
      </c>
      <c r="F400" s="1" t="s">
        <v>1031</v>
      </c>
      <c r="G400" s="2">
        <v>0.89314194577352468</v>
      </c>
      <c r="H400" s="1">
        <v>0</v>
      </c>
      <c r="I400" s="1">
        <v>0</v>
      </c>
      <c r="J400" s="1">
        <v>0</v>
      </c>
      <c r="K400" s="1">
        <v>0</v>
      </c>
      <c r="L400" s="1">
        <v>88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132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90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 t="s">
        <v>1067</v>
      </c>
    </row>
    <row r="401" spans="1:54" x14ac:dyDescent="0.25">
      <c r="A401" s="1">
        <v>7720</v>
      </c>
      <c r="B401" s="1" t="s">
        <v>402</v>
      </c>
      <c r="C401" s="1">
        <v>62000800</v>
      </c>
      <c r="D401" s="1" t="s">
        <v>375</v>
      </c>
      <c r="E401" s="1" t="s">
        <v>1255</v>
      </c>
      <c r="F401" s="1" t="s">
        <v>1033</v>
      </c>
      <c r="G401" s="2">
        <v>0.9360730593607306</v>
      </c>
      <c r="H401" s="1">
        <v>0</v>
      </c>
      <c r="I401" s="1">
        <v>61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50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2021</v>
      </c>
    </row>
    <row r="402" spans="1:54" x14ac:dyDescent="0.25">
      <c r="A402" s="1">
        <v>7722</v>
      </c>
      <c r="B402" s="1" t="s">
        <v>403</v>
      </c>
      <c r="C402" s="1">
        <v>62000800</v>
      </c>
      <c r="D402" s="1" t="s">
        <v>375</v>
      </c>
      <c r="E402" s="1" t="s">
        <v>1255</v>
      </c>
      <c r="F402" s="1" t="s">
        <v>1033</v>
      </c>
      <c r="G402" s="2">
        <v>0.92907801418439717</v>
      </c>
      <c r="H402" s="1">
        <v>0</v>
      </c>
      <c r="I402" s="1">
        <v>0</v>
      </c>
      <c r="J402" s="1">
        <v>0</v>
      </c>
      <c r="K402" s="1">
        <v>0</v>
      </c>
      <c r="L402" s="1">
        <v>66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2021</v>
      </c>
    </row>
    <row r="403" spans="1:54" x14ac:dyDescent="0.25">
      <c r="A403" s="1">
        <v>7743</v>
      </c>
      <c r="B403" s="1" t="s">
        <v>404</v>
      </c>
      <c r="C403" s="1">
        <v>65145394</v>
      </c>
      <c r="D403" s="1" t="s">
        <v>375</v>
      </c>
      <c r="E403" s="1" t="s">
        <v>1255</v>
      </c>
      <c r="F403" s="1" t="s">
        <v>1031</v>
      </c>
      <c r="G403" s="2">
        <v>0.86679174484052535</v>
      </c>
      <c r="H403" s="1">
        <v>0</v>
      </c>
      <c r="I403" s="1">
        <v>0</v>
      </c>
      <c r="J403" s="1">
        <v>0</v>
      </c>
      <c r="K403" s="1">
        <v>0</v>
      </c>
      <c r="L403" s="1">
        <v>173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 t="s">
        <v>1067</v>
      </c>
    </row>
    <row r="404" spans="1:54" x14ac:dyDescent="0.25">
      <c r="A404" s="1">
        <v>7753</v>
      </c>
      <c r="B404" s="1" t="s">
        <v>405</v>
      </c>
      <c r="C404" s="1">
        <v>69252000</v>
      </c>
      <c r="D404" s="1" t="s">
        <v>375</v>
      </c>
      <c r="E404" s="1" t="s">
        <v>1256</v>
      </c>
      <c r="F404" s="1" t="s">
        <v>1030</v>
      </c>
      <c r="G404" s="2">
        <v>0.9375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19</v>
      </c>
      <c r="AZ404" s="1">
        <v>0</v>
      </c>
      <c r="BA404" s="1">
        <v>0</v>
      </c>
      <c r="BB404" s="1" t="s">
        <v>1067</v>
      </c>
    </row>
    <row r="405" spans="1:54" x14ac:dyDescent="0.25">
      <c r="A405" s="1">
        <v>7772</v>
      </c>
      <c r="B405" s="1" t="s">
        <v>406</v>
      </c>
      <c r="C405" s="1">
        <v>69220600</v>
      </c>
      <c r="D405" s="1" t="s">
        <v>375</v>
      </c>
      <c r="E405" s="1" t="s">
        <v>1257</v>
      </c>
      <c r="F405" s="1" t="s">
        <v>1030</v>
      </c>
      <c r="G405" s="2">
        <v>0.96138211382113825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44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52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60</v>
      </c>
      <c r="AZ405" s="1">
        <v>0</v>
      </c>
      <c r="BA405" s="1">
        <v>0</v>
      </c>
      <c r="BB405" s="1" t="s">
        <v>1067</v>
      </c>
    </row>
    <row r="406" spans="1:54" x14ac:dyDescent="0.25">
      <c r="A406" s="1">
        <v>7830</v>
      </c>
      <c r="B406" s="1" t="s">
        <v>407</v>
      </c>
      <c r="C406" s="1">
        <v>69220500</v>
      </c>
      <c r="D406" s="1" t="s">
        <v>375</v>
      </c>
      <c r="E406" s="1" t="s">
        <v>1258</v>
      </c>
      <c r="F406" s="1" t="s">
        <v>1030</v>
      </c>
      <c r="G406" s="2">
        <v>0.95721925133689845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54</v>
      </c>
      <c r="AZ406" s="1">
        <v>0</v>
      </c>
      <c r="BA406" s="1">
        <v>0</v>
      </c>
      <c r="BB406" s="1">
        <v>2021</v>
      </c>
    </row>
    <row r="407" spans="1:54" x14ac:dyDescent="0.25">
      <c r="A407" s="1">
        <v>7941</v>
      </c>
      <c r="B407" s="1" t="s">
        <v>408</v>
      </c>
      <c r="C407" s="1">
        <v>62000800</v>
      </c>
      <c r="D407" s="1" t="s">
        <v>375</v>
      </c>
      <c r="E407" s="1" t="s">
        <v>1259</v>
      </c>
      <c r="F407" s="1" t="s">
        <v>1033</v>
      </c>
      <c r="G407" s="2">
        <v>0.94711538461538458</v>
      </c>
      <c r="H407" s="1">
        <v>0</v>
      </c>
      <c r="I407" s="1">
        <v>0</v>
      </c>
      <c r="J407" s="1">
        <v>0</v>
      </c>
      <c r="K407" s="1">
        <v>0</v>
      </c>
      <c r="L407" s="1">
        <v>61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30</v>
      </c>
      <c r="AT407" s="1">
        <v>0</v>
      </c>
      <c r="AU407" s="1">
        <v>0</v>
      </c>
      <c r="AV407" s="1">
        <v>0</v>
      </c>
      <c r="AW407" s="1">
        <v>0</v>
      </c>
      <c r="AX407" s="1">
        <v>53</v>
      </c>
      <c r="AY407" s="1">
        <v>0</v>
      </c>
      <c r="AZ407" s="1">
        <v>0</v>
      </c>
      <c r="BA407" s="1">
        <v>0</v>
      </c>
      <c r="BB407" s="1">
        <v>2021</v>
      </c>
    </row>
    <row r="408" spans="1:54" x14ac:dyDescent="0.25">
      <c r="A408" s="1">
        <v>7956</v>
      </c>
      <c r="B408" s="1" t="s">
        <v>409</v>
      </c>
      <c r="C408" s="1">
        <v>62000800</v>
      </c>
      <c r="D408" s="1" t="s">
        <v>375</v>
      </c>
      <c r="E408" s="1" t="s">
        <v>1260</v>
      </c>
      <c r="F408" s="1" t="s">
        <v>1033</v>
      </c>
      <c r="G408" s="2">
        <v>0.9496021220159151</v>
      </c>
      <c r="H408" s="1">
        <v>0</v>
      </c>
      <c r="I408" s="1">
        <v>0</v>
      </c>
      <c r="J408" s="1">
        <v>0</v>
      </c>
      <c r="K408" s="1">
        <v>0</v>
      </c>
      <c r="L408" s="1">
        <v>54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46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39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2021</v>
      </c>
    </row>
    <row r="409" spans="1:54" x14ac:dyDescent="0.25">
      <c r="A409" s="1">
        <v>7973</v>
      </c>
      <c r="B409" s="1" t="s">
        <v>410</v>
      </c>
      <c r="C409" s="1">
        <v>62000800</v>
      </c>
      <c r="D409" s="1" t="s">
        <v>375</v>
      </c>
      <c r="E409" s="1" t="s">
        <v>1261</v>
      </c>
      <c r="F409" s="1" t="s">
        <v>1033</v>
      </c>
      <c r="G409" s="2">
        <v>0.9149338374291115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57</v>
      </c>
      <c r="U409" s="1">
        <v>69</v>
      </c>
      <c r="V409" s="1">
        <v>0</v>
      </c>
      <c r="W409" s="1">
        <v>59</v>
      </c>
      <c r="X409" s="1">
        <v>68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2021</v>
      </c>
    </row>
    <row r="410" spans="1:54" x14ac:dyDescent="0.25">
      <c r="A410" s="1">
        <v>8001</v>
      </c>
      <c r="B410" s="1" t="s">
        <v>411</v>
      </c>
      <c r="C410" s="1">
        <v>71149700</v>
      </c>
      <c r="D410" s="1" t="s">
        <v>375</v>
      </c>
      <c r="E410" s="1" t="s">
        <v>1262</v>
      </c>
      <c r="F410" s="1" t="s">
        <v>1029</v>
      </c>
      <c r="G410" s="2">
        <v>0.92722812755519213</v>
      </c>
      <c r="H410" s="1">
        <v>0</v>
      </c>
      <c r="I410" s="1">
        <v>54</v>
      </c>
      <c r="J410" s="1">
        <v>0</v>
      </c>
      <c r="K410" s="1">
        <v>0</v>
      </c>
      <c r="L410" s="1">
        <v>86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80</v>
      </c>
      <c r="S410" s="1">
        <v>0</v>
      </c>
      <c r="T410" s="1">
        <v>0</v>
      </c>
      <c r="U410" s="1">
        <v>94</v>
      </c>
      <c r="V410" s="1">
        <v>0</v>
      </c>
      <c r="W410" s="1">
        <v>54</v>
      </c>
      <c r="X410" s="1">
        <v>85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65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74</v>
      </c>
      <c r="AS410" s="1">
        <v>0</v>
      </c>
      <c r="AT410" s="1">
        <v>58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2020</v>
      </c>
    </row>
    <row r="411" spans="1:54" x14ac:dyDescent="0.25">
      <c r="A411" s="1">
        <v>8044</v>
      </c>
      <c r="B411" s="1" t="s">
        <v>412</v>
      </c>
      <c r="C411" s="1">
        <v>71420700</v>
      </c>
      <c r="D411" s="1" t="s">
        <v>375</v>
      </c>
      <c r="E411" s="1" t="s">
        <v>1263</v>
      </c>
      <c r="F411" s="1" t="s">
        <v>1029</v>
      </c>
      <c r="G411" s="2">
        <v>0.97307692307692306</v>
      </c>
      <c r="H411" s="1">
        <v>0</v>
      </c>
      <c r="I411" s="1">
        <v>43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20</v>
      </c>
      <c r="AT411" s="1">
        <v>0</v>
      </c>
      <c r="AU411" s="1">
        <v>0</v>
      </c>
      <c r="AV411" s="1">
        <v>0</v>
      </c>
      <c r="AW411" s="1">
        <v>0</v>
      </c>
      <c r="AX411" s="1">
        <v>33</v>
      </c>
      <c r="AY411" s="1">
        <v>0</v>
      </c>
      <c r="AZ411" s="1">
        <v>0</v>
      </c>
      <c r="BA411" s="1">
        <v>0</v>
      </c>
      <c r="BB411" s="1">
        <v>2021</v>
      </c>
    </row>
    <row r="412" spans="1:54" x14ac:dyDescent="0.25">
      <c r="A412" s="1">
        <v>8108</v>
      </c>
      <c r="B412" s="1" t="s">
        <v>413</v>
      </c>
      <c r="C412" s="1">
        <v>71952700</v>
      </c>
      <c r="D412" s="1" t="s">
        <v>375</v>
      </c>
      <c r="E412" s="1" t="s">
        <v>1263</v>
      </c>
      <c r="F412" s="1" t="s">
        <v>1031</v>
      </c>
      <c r="G412" s="2">
        <v>0.96186961869618692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71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60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40</v>
      </c>
      <c r="AT412" s="1">
        <v>78</v>
      </c>
      <c r="AU412" s="1">
        <v>0</v>
      </c>
      <c r="AV412" s="1">
        <v>0</v>
      </c>
      <c r="AW412" s="1">
        <v>0</v>
      </c>
      <c r="AX412" s="1">
        <v>0</v>
      </c>
      <c r="AY412" s="1">
        <v>27</v>
      </c>
      <c r="AZ412" s="1">
        <v>0</v>
      </c>
      <c r="BA412" s="1">
        <v>0</v>
      </c>
      <c r="BB412" s="1" t="s">
        <v>1067</v>
      </c>
    </row>
    <row r="413" spans="1:54" x14ac:dyDescent="0.25">
      <c r="A413" s="1">
        <v>8109</v>
      </c>
      <c r="B413" s="1" t="s">
        <v>414</v>
      </c>
      <c r="C413" s="1">
        <v>75458500</v>
      </c>
      <c r="D413" s="1" t="s">
        <v>375</v>
      </c>
      <c r="E413" s="1" t="s">
        <v>1263</v>
      </c>
      <c r="F413" s="1" t="s">
        <v>1031</v>
      </c>
      <c r="G413" s="2">
        <v>0.92165242165242167</v>
      </c>
      <c r="H413" s="1">
        <v>0</v>
      </c>
      <c r="I413" s="1">
        <v>0</v>
      </c>
      <c r="J413" s="1">
        <v>0</v>
      </c>
      <c r="K413" s="1">
        <v>0</v>
      </c>
      <c r="L413" s="1">
        <v>63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49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44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 t="s">
        <v>1067</v>
      </c>
    </row>
    <row r="414" spans="1:54" x14ac:dyDescent="0.25">
      <c r="A414" s="1">
        <v>8111</v>
      </c>
      <c r="B414" s="1" t="s">
        <v>415</v>
      </c>
      <c r="C414" s="1">
        <v>69230200</v>
      </c>
      <c r="D414" s="1" t="s">
        <v>375</v>
      </c>
      <c r="E414" s="1" t="s">
        <v>1264</v>
      </c>
      <c r="F414" s="1" t="s">
        <v>1030</v>
      </c>
      <c r="G414" s="2">
        <v>0.89506172839506171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 t="s">
        <v>1067</v>
      </c>
    </row>
    <row r="415" spans="1:54" x14ac:dyDescent="0.25">
      <c r="A415" s="1">
        <v>8162</v>
      </c>
      <c r="B415" s="1" t="s">
        <v>416</v>
      </c>
      <c r="C415" s="1">
        <v>71281500</v>
      </c>
      <c r="D415" s="1" t="s">
        <v>375</v>
      </c>
      <c r="E415" s="1" t="s">
        <v>1265</v>
      </c>
      <c r="F415" s="1" t="s">
        <v>1029</v>
      </c>
      <c r="G415" s="2">
        <v>0.91304347826086951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65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 t="s">
        <v>1067</v>
      </c>
    </row>
    <row r="416" spans="1:54" x14ac:dyDescent="0.25">
      <c r="A416" s="1">
        <v>8174</v>
      </c>
      <c r="B416" s="1" t="s">
        <v>417</v>
      </c>
      <c r="C416" s="1">
        <v>71164300</v>
      </c>
      <c r="D416" s="1" t="s">
        <v>375</v>
      </c>
      <c r="E416" s="1" t="s">
        <v>1266</v>
      </c>
      <c r="F416" s="1" t="s">
        <v>1029</v>
      </c>
      <c r="G416" s="2">
        <v>0.91176470588235292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28</v>
      </c>
      <c r="AK416" s="1">
        <v>0</v>
      </c>
      <c r="AL416" s="1">
        <v>38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35</v>
      </c>
      <c r="AY416" s="1">
        <v>28</v>
      </c>
      <c r="AZ416" s="1">
        <v>0</v>
      </c>
      <c r="BA416" s="1">
        <v>0</v>
      </c>
      <c r="BB416" s="1">
        <v>2020</v>
      </c>
    </row>
    <row r="417" spans="1:54" x14ac:dyDescent="0.25">
      <c r="A417" s="1">
        <v>8206</v>
      </c>
      <c r="B417" s="1" t="s">
        <v>418</v>
      </c>
      <c r="C417" s="1">
        <v>71299000</v>
      </c>
      <c r="D417" s="1" t="s">
        <v>375</v>
      </c>
      <c r="E417" s="1" t="s">
        <v>1267</v>
      </c>
      <c r="F417" s="1" t="s">
        <v>1029</v>
      </c>
      <c r="G417" s="2">
        <v>0.91856677524429964</v>
      </c>
      <c r="H417" s="1">
        <v>0</v>
      </c>
      <c r="I417" s="1">
        <v>0</v>
      </c>
      <c r="J417" s="1">
        <v>0</v>
      </c>
      <c r="K417" s="1">
        <v>0</v>
      </c>
      <c r="L417" s="1">
        <v>45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36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2021</v>
      </c>
    </row>
    <row r="418" spans="1:54" x14ac:dyDescent="0.25">
      <c r="A418" s="1">
        <v>8255</v>
      </c>
      <c r="B418" s="1" t="s">
        <v>419</v>
      </c>
      <c r="C418" s="1">
        <v>71173100</v>
      </c>
      <c r="D418" s="1" t="s">
        <v>375</v>
      </c>
      <c r="E418" s="1" t="s">
        <v>1268</v>
      </c>
      <c r="F418" s="1" t="s">
        <v>1029</v>
      </c>
      <c r="G418" s="2">
        <v>0.88270377733598404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 t="s">
        <v>1067</v>
      </c>
    </row>
    <row r="419" spans="1:54" x14ac:dyDescent="0.25">
      <c r="A419" s="1">
        <v>8345</v>
      </c>
      <c r="B419" s="1" t="s">
        <v>420</v>
      </c>
      <c r="C419" s="1">
        <v>69240300</v>
      </c>
      <c r="D419" s="1" t="s">
        <v>424</v>
      </c>
      <c r="E419" s="1" t="s">
        <v>1269</v>
      </c>
      <c r="F419" s="1" t="s">
        <v>1030</v>
      </c>
      <c r="G419" s="2">
        <v>0.92934782608695654</v>
      </c>
      <c r="H419" s="1">
        <v>0</v>
      </c>
      <c r="I419" s="1">
        <v>0</v>
      </c>
      <c r="J419" s="1">
        <v>0</v>
      </c>
      <c r="K419" s="1">
        <v>0</v>
      </c>
      <c r="L419" s="1">
        <v>29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35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16</v>
      </c>
      <c r="AT419" s="1">
        <v>57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 t="s">
        <v>1067</v>
      </c>
    </row>
    <row r="420" spans="1:54" x14ac:dyDescent="0.25">
      <c r="A420" s="1">
        <v>8352</v>
      </c>
      <c r="B420" s="1" t="s">
        <v>421</v>
      </c>
      <c r="C420" s="1">
        <v>69240300</v>
      </c>
      <c r="D420" s="1" t="s">
        <v>424</v>
      </c>
      <c r="E420" s="1" t="s">
        <v>1269</v>
      </c>
      <c r="F420" s="1" t="s">
        <v>1030</v>
      </c>
      <c r="G420" s="2">
        <v>0.95614035087719296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28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26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 t="s">
        <v>1067</v>
      </c>
    </row>
    <row r="421" spans="1:54" x14ac:dyDescent="0.25">
      <c r="A421" s="1">
        <v>8369</v>
      </c>
      <c r="B421" s="1" t="s">
        <v>422</v>
      </c>
      <c r="C421" s="1">
        <v>65044735</v>
      </c>
      <c r="D421" s="1" t="s">
        <v>424</v>
      </c>
      <c r="E421" s="1" t="s">
        <v>1269</v>
      </c>
      <c r="F421" s="1" t="s">
        <v>1032</v>
      </c>
      <c r="G421" s="2">
        <v>0.95731707317073167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29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42</v>
      </c>
      <c r="AY421" s="1">
        <v>0</v>
      </c>
      <c r="AZ421" s="1">
        <v>0</v>
      </c>
      <c r="BA421" s="1">
        <v>0</v>
      </c>
      <c r="BB421" s="1">
        <v>2020</v>
      </c>
    </row>
    <row r="422" spans="1:54" x14ac:dyDescent="0.25">
      <c r="A422" s="1">
        <v>8375</v>
      </c>
      <c r="B422" s="1" t="s">
        <v>423</v>
      </c>
      <c r="C422" s="1">
        <v>69240100</v>
      </c>
      <c r="D422" s="1" t="s">
        <v>424</v>
      </c>
      <c r="E422" s="1" t="s">
        <v>424</v>
      </c>
      <c r="F422" s="1" t="s">
        <v>1030</v>
      </c>
      <c r="G422" s="2">
        <v>0.95983935742971882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35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21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86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 t="s">
        <v>1070</v>
      </c>
    </row>
    <row r="423" spans="1:54" x14ac:dyDescent="0.25">
      <c r="A423" s="1">
        <v>8380</v>
      </c>
      <c r="B423" s="1" t="s">
        <v>425</v>
      </c>
      <c r="C423" s="1">
        <v>69240100</v>
      </c>
      <c r="D423" s="1" t="s">
        <v>424</v>
      </c>
      <c r="E423" s="1" t="s">
        <v>424</v>
      </c>
      <c r="F423" s="1" t="s">
        <v>1030</v>
      </c>
      <c r="G423" s="2">
        <v>0.94366197183098588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14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 t="s">
        <v>1069</v>
      </c>
    </row>
    <row r="424" spans="1:54" x14ac:dyDescent="0.25">
      <c r="A424" s="1">
        <v>8394</v>
      </c>
      <c r="B424" s="1" t="s">
        <v>426</v>
      </c>
      <c r="C424" s="1">
        <v>69240400</v>
      </c>
      <c r="D424" s="1" t="s">
        <v>424</v>
      </c>
      <c r="E424" s="1" t="s">
        <v>1270</v>
      </c>
      <c r="F424" s="1" t="s">
        <v>1030</v>
      </c>
      <c r="G424" s="2">
        <v>0.90045248868778283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32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2020</v>
      </c>
    </row>
    <row r="425" spans="1:54" x14ac:dyDescent="0.25">
      <c r="A425" s="1">
        <v>8403</v>
      </c>
      <c r="B425" s="1" t="s">
        <v>427</v>
      </c>
      <c r="C425" s="1">
        <v>69253100</v>
      </c>
      <c r="D425" s="1" t="s">
        <v>424</v>
      </c>
      <c r="E425" s="1" t="s">
        <v>1271</v>
      </c>
      <c r="F425" s="1" t="s">
        <v>1030</v>
      </c>
      <c r="G425" s="2">
        <v>0.90384615384615385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26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 t="s">
        <v>1067</v>
      </c>
    </row>
    <row r="426" spans="1:54" x14ac:dyDescent="0.25">
      <c r="A426" s="1">
        <v>8411</v>
      </c>
      <c r="B426" s="1" t="s">
        <v>428</v>
      </c>
      <c r="C426" s="1">
        <v>71165800</v>
      </c>
      <c r="D426" s="1" t="s">
        <v>429</v>
      </c>
      <c r="E426" s="1" t="s">
        <v>1272</v>
      </c>
      <c r="F426" s="1" t="s">
        <v>1029</v>
      </c>
      <c r="G426" s="2">
        <v>0.93174061433447097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27</v>
      </c>
      <c r="S426" s="1">
        <v>0</v>
      </c>
      <c r="T426" s="1">
        <v>0</v>
      </c>
      <c r="U426" s="1">
        <v>28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30</v>
      </c>
      <c r="AM426" s="1">
        <v>0</v>
      </c>
      <c r="AN426" s="1">
        <v>0</v>
      </c>
      <c r="AO426" s="1">
        <v>0</v>
      </c>
      <c r="AP426" s="1">
        <v>29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 t="s">
        <v>1070</v>
      </c>
    </row>
    <row r="427" spans="1:54" x14ac:dyDescent="0.25">
      <c r="A427" s="1">
        <v>8424</v>
      </c>
      <c r="B427" s="1" t="s">
        <v>430</v>
      </c>
      <c r="C427" s="1">
        <v>70931900</v>
      </c>
      <c r="D427" s="1" t="s">
        <v>429</v>
      </c>
      <c r="E427" s="1" t="s">
        <v>1273</v>
      </c>
      <c r="F427" s="1" t="s">
        <v>1029</v>
      </c>
      <c r="G427" s="2">
        <v>0.90145985401459849</v>
      </c>
      <c r="H427" s="1">
        <v>51</v>
      </c>
      <c r="I427" s="1">
        <v>106</v>
      </c>
      <c r="J427" s="1">
        <v>0</v>
      </c>
      <c r="K427" s="1">
        <v>0</v>
      </c>
      <c r="L427" s="1">
        <v>158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2021</v>
      </c>
    </row>
    <row r="428" spans="1:54" x14ac:dyDescent="0.25">
      <c r="A428" s="1">
        <v>8425</v>
      </c>
      <c r="B428" s="1" t="s">
        <v>431</v>
      </c>
      <c r="C428" s="1">
        <v>70931900</v>
      </c>
      <c r="D428" s="1" t="s">
        <v>429</v>
      </c>
      <c r="E428" s="1" t="s">
        <v>1273</v>
      </c>
      <c r="F428" s="1" t="s">
        <v>1029</v>
      </c>
      <c r="G428" s="2">
        <v>0.90686274509803921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62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51</v>
      </c>
      <c r="AS428" s="1">
        <v>42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49</v>
      </c>
      <c r="AZ428" s="1">
        <v>0</v>
      </c>
      <c r="BA428" s="1">
        <v>0</v>
      </c>
      <c r="BB428" s="1" t="s">
        <v>1067</v>
      </c>
    </row>
    <row r="429" spans="1:54" x14ac:dyDescent="0.25">
      <c r="A429" s="1">
        <v>8427</v>
      </c>
      <c r="B429" s="1" t="s">
        <v>432</v>
      </c>
      <c r="C429" s="1">
        <v>70931900</v>
      </c>
      <c r="D429" s="1" t="s">
        <v>429</v>
      </c>
      <c r="E429" s="1" t="s">
        <v>1273</v>
      </c>
      <c r="F429" s="1" t="s">
        <v>1029</v>
      </c>
      <c r="G429" s="2">
        <v>0.93432835820895521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21</v>
      </c>
      <c r="Q429" s="1">
        <v>0</v>
      </c>
      <c r="R429" s="1">
        <v>25</v>
      </c>
      <c r="S429" s="1">
        <v>3</v>
      </c>
      <c r="T429" s="1">
        <v>29</v>
      </c>
      <c r="U429" s="1">
        <v>46</v>
      </c>
      <c r="V429" s="1">
        <v>0</v>
      </c>
      <c r="W429" s="1">
        <v>27</v>
      </c>
      <c r="X429" s="1">
        <v>30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22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 t="s">
        <v>1067</v>
      </c>
    </row>
    <row r="430" spans="1:54" x14ac:dyDescent="0.25">
      <c r="A430" s="1">
        <v>8430</v>
      </c>
      <c r="B430" s="1" t="s">
        <v>433</v>
      </c>
      <c r="C430" s="1">
        <v>70931900</v>
      </c>
      <c r="D430" s="1" t="s">
        <v>429</v>
      </c>
      <c r="E430" s="1" t="s">
        <v>1273</v>
      </c>
      <c r="F430" s="1" t="s">
        <v>1029</v>
      </c>
      <c r="G430" s="2">
        <v>0.87969924812030076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22</v>
      </c>
      <c r="AQ430" s="1">
        <v>0</v>
      </c>
      <c r="AR430" s="1">
        <v>0</v>
      </c>
      <c r="AS430" s="1">
        <v>0</v>
      </c>
      <c r="AT430" s="1">
        <v>29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2020</v>
      </c>
    </row>
    <row r="431" spans="1:54" x14ac:dyDescent="0.25">
      <c r="A431" s="1">
        <v>8454</v>
      </c>
      <c r="B431" s="1" t="s">
        <v>434</v>
      </c>
      <c r="C431" s="1">
        <v>80230500</v>
      </c>
      <c r="D431" s="1" t="s">
        <v>429</v>
      </c>
      <c r="E431" s="1" t="s">
        <v>1273</v>
      </c>
      <c r="F431" s="1" t="s">
        <v>1031</v>
      </c>
      <c r="G431" s="2">
        <v>0.82029598308668072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88</v>
      </c>
      <c r="V431" s="1">
        <v>0</v>
      </c>
      <c r="W431" s="1">
        <v>0</v>
      </c>
      <c r="X431" s="1">
        <v>75</v>
      </c>
      <c r="Y431" s="1">
        <v>28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40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 t="s">
        <v>1067</v>
      </c>
    </row>
    <row r="432" spans="1:54" x14ac:dyDescent="0.25">
      <c r="A432" s="1">
        <v>8457</v>
      </c>
      <c r="B432" s="1" t="s">
        <v>435</v>
      </c>
      <c r="C432" s="1">
        <v>70083600</v>
      </c>
      <c r="D432" s="1" t="s">
        <v>429</v>
      </c>
      <c r="E432" s="1" t="s">
        <v>1273</v>
      </c>
      <c r="F432" s="1" t="s">
        <v>1031</v>
      </c>
      <c r="G432" s="2">
        <v>0.87732342007434949</v>
      </c>
      <c r="H432" s="1">
        <v>0</v>
      </c>
      <c r="I432" s="1">
        <v>0</v>
      </c>
      <c r="J432" s="1">
        <v>0</v>
      </c>
      <c r="K432" s="1">
        <v>0</v>
      </c>
      <c r="L432" s="1">
        <v>71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61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 t="s">
        <v>1067</v>
      </c>
    </row>
    <row r="433" spans="1:54" x14ac:dyDescent="0.25">
      <c r="A433" s="1">
        <v>8474</v>
      </c>
      <c r="B433" s="1" t="s">
        <v>436</v>
      </c>
      <c r="C433" s="1">
        <v>69250300</v>
      </c>
      <c r="D433" s="1" t="s">
        <v>429</v>
      </c>
      <c r="E433" s="1" t="s">
        <v>1274</v>
      </c>
      <c r="F433" s="1" t="s">
        <v>1030</v>
      </c>
      <c r="G433" s="2">
        <v>0.79194630872483218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38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 t="s">
        <v>1067</v>
      </c>
    </row>
    <row r="434" spans="1:54" x14ac:dyDescent="0.25">
      <c r="A434" s="1">
        <v>8496</v>
      </c>
      <c r="B434" s="1" t="s">
        <v>437</v>
      </c>
      <c r="C434" s="1">
        <v>69070100</v>
      </c>
      <c r="D434" s="1" t="s">
        <v>1027</v>
      </c>
      <c r="E434" s="1" t="s">
        <v>1275</v>
      </c>
      <c r="F434" s="1" t="s">
        <v>1030</v>
      </c>
      <c r="G434" s="2">
        <v>0.72938144329896903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115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2021</v>
      </c>
    </row>
    <row r="435" spans="1:54" x14ac:dyDescent="0.25">
      <c r="A435" s="1">
        <v>8500</v>
      </c>
      <c r="B435" s="1" t="s">
        <v>438</v>
      </c>
      <c r="C435" s="1">
        <v>69070100</v>
      </c>
      <c r="D435" s="1" t="s">
        <v>1027</v>
      </c>
      <c r="E435" s="1" t="s">
        <v>1275</v>
      </c>
      <c r="F435" s="1" t="s">
        <v>1030</v>
      </c>
      <c r="G435" s="2">
        <v>0.88419782870928831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78</v>
      </c>
      <c r="X435" s="1">
        <v>106</v>
      </c>
      <c r="Y435" s="1">
        <v>71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145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2021</v>
      </c>
    </row>
    <row r="436" spans="1:54" x14ac:dyDescent="0.25">
      <c r="A436" s="1">
        <v>8501</v>
      </c>
      <c r="B436" s="1" t="s">
        <v>439</v>
      </c>
      <c r="C436" s="1">
        <v>69070100</v>
      </c>
      <c r="D436" s="1" t="s">
        <v>1027</v>
      </c>
      <c r="E436" s="1" t="s">
        <v>1275</v>
      </c>
      <c r="F436" s="1" t="s">
        <v>1030</v>
      </c>
      <c r="G436" s="2">
        <v>0.6588235294117647</v>
      </c>
      <c r="H436" s="1">
        <v>0</v>
      </c>
      <c r="I436" s="1">
        <v>97</v>
      </c>
      <c r="J436" s="1">
        <v>0</v>
      </c>
      <c r="K436" s="1">
        <v>0</v>
      </c>
      <c r="L436" s="1">
        <v>112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91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 t="s">
        <v>1067</v>
      </c>
    </row>
    <row r="437" spans="1:54" x14ac:dyDescent="0.25">
      <c r="A437" s="1">
        <v>8502</v>
      </c>
      <c r="B437" s="1" t="s">
        <v>440</v>
      </c>
      <c r="C437" s="1">
        <v>71499900</v>
      </c>
      <c r="D437" s="1" t="s">
        <v>1027</v>
      </c>
      <c r="E437" s="1" t="s">
        <v>1276</v>
      </c>
      <c r="F437" s="1" t="s">
        <v>1032</v>
      </c>
      <c r="G437" s="2">
        <v>0.91928251121076232</v>
      </c>
      <c r="H437" s="1">
        <v>0</v>
      </c>
      <c r="I437" s="1">
        <v>75</v>
      </c>
      <c r="J437" s="1">
        <v>0</v>
      </c>
      <c r="K437" s="1">
        <v>0</v>
      </c>
      <c r="L437" s="1">
        <v>232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2020</v>
      </c>
    </row>
    <row r="438" spans="1:54" x14ac:dyDescent="0.25">
      <c r="A438" s="1">
        <v>8503</v>
      </c>
      <c r="B438" s="1" t="s">
        <v>441</v>
      </c>
      <c r="C438" s="1">
        <v>69070100</v>
      </c>
      <c r="D438" s="1" t="s">
        <v>1027</v>
      </c>
      <c r="E438" s="1" t="s">
        <v>1275</v>
      </c>
      <c r="F438" s="1" t="s">
        <v>1030</v>
      </c>
      <c r="G438" s="2">
        <v>0.83584589614740368</v>
      </c>
      <c r="H438" s="1">
        <v>0</v>
      </c>
      <c r="I438" s="1">
        <v>310</v>
      </c>
      <c r="J438" s="1">
        <v>0</v>
      </c>
      <c r="K438" s="1">
        <v>0</v>
      </c>
      <c r="L438" s="1">
        <v>289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2021</v>
      </c>
    </row>
    <row r="439" spans="1:54" x14ac:dyDescent="0.25">
      <c r="A439" s="1">
        <v>8504</v>
      </c>
      <c r="B439" s="1" t="s">
        <v>442</v>
      </c>
      <c r="C439" s="1">
        <v>71499900</v>
      </c>
      <c r="D439" s="1" t="s">
        <v>1027</v>
      </c>
      <c r="E439" s="1" t="s">
        <v>1275</v>
      </c>
      <c r="F439" s="1" t="s">
        <v>1032</v>
      </c>
      <c r="G439" s="2">
        <v>0.9018817204301075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138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77</v>
      </c>
      <c r="AS439" s="1">
        <v>158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 t="s">
        <v>1067</v>
      </c>
    </row>
    <row r="440" spans="1:54" x14ac:dyDescent="0.25">
      <c r="A440" s="1">
        <v>8505</v>
      </c>
      <c r="B440" s="1" t="s">
        <v>443</v>
      </c>
      <c r="C440" s="1">
        <v>70729100</v>
      </c>
      <c r="D440" s="1" t="s">
        <v>1027</v>
      </c>
      <c r="E440" s="1" t="s">
        <v>1275</v>
      </c>
      <c r="F440" s="1" t="s">
        <v>1032</v>
      </c>
      <c r="G440" s="2">
        <v>0.92812499999999998</v>
      </c>
      <c r="H440" s="1">
        <v>0</v>
      </c>
      <c r="I440" s="1">
        <v>0</v>
      </c>
      <c r="J440" s="1">
        <v>0</v>
      </c>
      <c r="K440" s="1">
        <v>0</v>
      </c>
      <c r="L440" s="1">
        <v>101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126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158</v>
      </c>
      <c r="AT440" s="1">
        <v>118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 t="s">
        <v>1067</v>
      </c>
    </row>
    <row r="441" spans="1:54" x14ac:dyDescent="0.25">
      <c r="A441" s="1">
        <v>8506</v>
      </c>
      <c r="B441" s="1" t="s">
        <v>444</v>
      </c>
      <c r="C441" s="1">
        <v>60911000</v>
      </c>
      <c r="D441" s="1" t="s">
        <v>1027</v>
      </c>
      <c r="E441" s="1" t="s">
        <v>1275</v>
      </c>
      <c r="F441" s="1" t="s">
        <v>1032</v>
      </c>
      <c r="G441" s="2">
        <v>0.88830347734457327</v>
      </c>
      <c r="H441" s="1">
        <v>0</v>
      </c>
      <c r="I441" s="1">
        <v>179</v>
      </c>
      <c r="J441" s="1">
        <v>0</v>
      </c>
      <c r="K441" s="1">
        <v>0</v>
      </c>
      <c r="L441" s="1">
        <v>221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2021</v>
      </c>
    </row>
    <row r="442" spans="1:54" x14ac:dyDescent="0.25">
      <c r="A442" s="1">
        <v>8507</v>
      </c>
      <c r="B442" s="1" t="s">
        <v>445</v>
      </c>
      <c r="C442" s="1">
        <v>71499900</v>
      </c>
      <c r="D442" s="1" t="s">
        <v>1027</v>
      </c>
      <c r="E442" s="1" t="s">
        <v>1275</v>
      </c>
      <c r="F442" s="1" t="s">
        <v>1032</v>
      </c>
      <c r="G442" s="2">
        <v>0.90316742081447965</v>
      </c>
      <c r="H442" s="1">
        <v>0</v>
      </c>
      <c r="I442" s="1">
        <v>137</v>
      </c>
      <c r="J442" s="1">
        <v>0</v>
      </c>
      <c r="K442" s="1">
        <v>0</v>
      </c>
      <c r="L442" s="1">
        <v>183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260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2020</v>
      </c>
    </row>
    <row r="443" spans="1:54" x14ac:dyDescent="0.25">
      <c r="A443" s="1">
        <v>8508</v>
      </c>
      <c r="B443" s="1" t="s">
        <v>446</v>
      </c>
      <c r="C443" s="1">
        <v>69071000</v>
      </c>
      <c r="D443" s="1" t="s">
        <v>1027</v>
      </c>
      <c r="E443" s="1" t="s">
        <v>1277</v>
      </c>
      <c r="F443" s="1" t="s">
        <v>1030</v>
      </c>
      <c r="G443" s="2">
        <v>0.72923076923076924</v>
      </c>
      <c r="H443" s="1">
        <v>0</v>
      </c>
      <c r="I443" s="1">
        <v>45</v>
      </c>
      <c r="J443" s="1">
        <v>0</v>
      </c>
      <c r="K443" s="1">
        <v>0</v>
      </c>
      <c r="L443" s="1">
        <v>62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 t="s">
        <v>1067</v>
      </c>
    </row>
    <row r="444" spans="1:54" x14ac:dyDescent="0.25">
      <c r="A444" s="1">
        <v>8603</v>
      </c>
      <c r="B444" s="1" t="s">
        <v>447</v>
      </c>
      <c r="C444" s="1">
        <v>80230500</v>
      </c>
      <c r="D444" s="1" t="s">
        <v>1027</v>
      </c>
      <c r="E444" s="1" t="s">
        <v>1275</v>
      </c>
      <c r="F444" s="1" t="s">
        <v>1031</v>
      </c>
      <c r="G444" s="2">
        <v>0.76372832369942201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155</v>
      </c>
      <c r="X444" s="1">
        <v>61</v>
      </c>
      <c r="Y444" s="1">
        <v>54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82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 t="s">
        <v>1067</v>
      </c>
    </row>
    <row r="445" spans="1:54" x14ac:dyDescent="0.25">
      <c r="A445" s="1">
        <v>8616</v>
      </c>
      <c r="B445" s="1" t="s">
        <v>448</v>
      </c>
      <c r="C445" s="1">
        <v>65154562</v>
      </c>
      <c r="D445" s="1" t="s">
        <v>1027</v>
      </c>
      <c r="E445" s="1" t="s">
        <v>1278</v>
      </c>
      <c r="F445" s="1" t="s">
        <v>1031</v>
      </c>
      <c r="G445" s="2">
        <v>0.79419889502762431</v>
      </c>
      <c r="H445" s="1">
        <v>0</v>
      </c>
      <c r="I445" s="1">
        <v>82</v>
      </c>
      <c r="J445" s="1">
        <v>0</v>
      </c>
      <c r="K445" s="1">
        <v>0</v>
      </c>
      <c r="L445" s="1">
        <v>82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109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67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 t="s">
        <v>1067</v>
      </c>
    </row>
    <row r="446" spans="1:54" x14ac:dyDescent="0.25">
      <c r="A446" s="1">
        <v>8617</v>
      </c>
      <c r="B446" s="1" t="s">
        <v>449</v>
      </c>
      <c r="C446" s="1">
        <v>82882600</v>
      </c>
      <c r="D446" s="1" t="s">
        <v>1027</v>
      </c>
      <c r="E446" s="1" t="s">
        <v>1275</v>
      </c>
      <c r="F446" s="1" t="s">
        <v>1031</v>
      </c>
      <c r="G446" s="2">
        <v>0.89119804400977998</v>
      </c>
      <c r="H446" s="1">
        <v>0</v>
      </c>
      <c r="I446" s="1">
        <v>0</v>
      </c>
      <c r="J446" s="1">
        <v>0</v>
      </c>
      <c r="K446" s="1">
        <v>0</v>
      </c>
      <c r="L446" s="1">
        <v>74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85</v>
      </c>
      <c r="AQ446" s="1">
        <v>0</v>
      </c>
      <c r="AR446" s="1">
        <v>0</v>
      </c>
      <c r="AS446" s="1">
        <v>84</v>
      </c>
      <c r="AT446" s="1">
        <v>174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2021</v>
      </c>
    </row>
    <row r="447" spans="1:54" x14ac:dyDescent="0.25">
      <c r="A447" s="1">
        <v>8625</v>
      </c>
      <c r="B447" s="1" t="s">
        <v>450</v>
      </c>
      <c r="C447" s="1">
        <v>70963500</v>
      </c>
      <c r="D447" s="1" t="s">
        <v>1027</v>
      </c>
      <c r="E447" s="1" t="s">
        <v>1275</v>
      </c>
      <c r="F447" s="1" t="s">
        <v>1031</v>
      </c>
      <c r="G447" s="2">
        <v>0.85039370078740162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72</v>
      </c>
      <c r="Q447" s="1">
        <v>0</v>
      </c>
      <c r="R447" s="1">
        <v>0</v>
      </c>
      <c r="S447" s="1">
        <v>0</v>
      </c>
      <c r="T447" s="1">
        <v>77</v>
      </c>
      <c r="U447" s="1">
        <v>0</v>
      </c>
      <c r="V447" s="1">
        <v>0</v>
      </c>
      <c r="W447" s="1">
        <v>65</v>
      </c>
      <c r="X447" s="1">
        <v>82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 t="s">
        <v>1067</v>
      </c>
    </row>
    <row r="448" spans="1:54" x14ac:dyDescent="0.25">
      <c r="A448" s="1">
        <v>8629</v>
      </c>
      <c r="B448" s="1" t="s">
        <v>451</v>
      </c>
      <c r="C448" s="1">
        <v>70072800</v>
      </c>
      <c r="D448" s="1" t="s">
        <v>1027</v>
      </c>
      <c r="E448" s="1" t="s">
        <v>1277</v>
      </c>
      <c r="F448" s="1" t="s">
        <v>1031</v>
      </c>
      <c r="G448" s="2">
        <v>0.82674772036474165</v>
      </c>
      <c r="H448" s="1">
        <v>0</v>
      </c>
      <c r="I448" s="1">
        <v>0</v>
      </c>
      <c r="J448" s="1">
        <v>0</v>
      </c>
      <c r="K448" s="1">
        <v>0</v>
      </c>
      <c r="L448" s="1">
        <v>83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73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 t="s">
        <v>1067</v>
      </c>
    </row>
    <row r="449" spans="1:54" x14ac:dyDescent="0.25">
      <c r="A449" s="1">
        <v>8632</v>
      </c>
      <c r="B449" s="1" t="s">
        <v>452</v>
      </c>
      <c r="C449" s="1">
        <v>65155198</v>
      </c>
      <c r="D449" s="1" t="s">
        <v>1027</v>
      </c>
      <c r="E449" s="1" t="s">
        <v>1276</v>
      </c>
      <c r="F449" s="1" t="s">
        <v>1031</v>
      </c>
      <c r="G449" s="2">
        <v>0.88610038610038611</v>
      </c>
      <c r="H449" s="1">
        <v>0</v>
      </c>
      <c r="I449" s="1">
        <v>60</v>
      </c>
      <c r="J449" s="1">
        <v>0</v>
      </c>
      <c r="K449" s="1">
        <v>0</v>
      </c>
      <c r="L449" s="1">
        <v>85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 t="s">
        <v>1067</v>
      </c>
    </row>
    <row r="450" spans="1:54" x14ac:dyDescent="0.25">
      <c r="A450" s="1">
        <v>8643</v>
      </c>
      <c r="B450" s="1" t="s">
        <v>453</v>
      </c>
      <c r="C450" s="1">
        <v>70655813</v>
      </c>
      <c r="D450" s="1" t="s">
        <v>1027</v>
      </c>
      <c r="E450" s="1" t="s">
        <v>1275</v>
      </c>
      <c r="F450" s="1" t="s">
        <v>1031</v>
      </c>
      <c r="G450" s="2">
        <v>0.74910394265232971</v>
      </c>
      <c r="H450" s="1">
        <v>0</v>
      </c>
      <c r="I450" s="1">
        <v>105</v>
      </c>
      <c r="J450" s="1">
        <v>0</v>
      </c>
      <c r="K450" s="1">
        <v>0</v>
      </c>
      <c r="L450" s="1">
        <v>108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 t="s">
        <v>1067</v>
      </c>
    </row>
    <row r="451" spans="1:54" x14ac:dyDescent="0.25">
      <c r="A451" s="1">
        <v>8644</v>
      </c>
      <c r="B451" s="1" t="s">
        <v>454</v>
      </c>
      <c r="C451" s="1">
        <v>65155333</v>
      </c>
      <c r="D451" s="1" t="s">
        <v>1027</v>
      </c>
      <c r="E451" s="1" t="s">
        <v>1278</v>
      </c>
      <c r="F451" s="1" t="s">
        <v>1031</v>
      </c>
      <c r="G451" s="2">
        <v>0.83870967741935487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212</v>
      </c>
      <c r="V451" s="1">
        <v>0</v>
      </c>
      <c r="W451" s="1">
        <v>0</v>
      </c>
      <c r="X451" s="1">
        <v>0</v>
      </c>
      <c r="Y451" s="1">
        <v>123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 t="s">
        <v>1067</v>
      </c>
    </row>
    <row r="452" spans="1:54" x14ac:dyDescent="0.25">
      <c r="A452" s="1">
        <v>8654</v>
      </c>
      <c r="B452" s="1" t="s">
        <v>455</v>
      </c>
      <c r="C452" s="1">
        <v>65154715</v>
      </c>
      <c r="D452" s="1" t="s">
        <v>1027</v>
      </c>
      <c r="E452" s="1" t="s">
        <v>1278</v>
      </c>
      <c r="F452" s="1" t="s">
        <v>1031</v>
      </c>
      <c r="G452" s="2">
        <v>0.71739130434782605</v>
      </c>
      <c r="H452" s="1">
        <v>0</v>
      </c>
      <c r="I452" s="1">
        <v>110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 t="s">
        <v>1067</v>
      </c>
    </row>
    <row r="453" spans="1:54" x14ac:dyDescent="0.25">
      <c r="A453" s="1">
        <v>8657</v>
      </c>
      <c r="B453" s="1" t="s">
        <v>456</v>
      </c>
      <c r="C453" s="1">
        <v>74290100</v>
      </c>
      <c r="D453" s="1" t="s">
        <v>1027</v>
      </c>
      <c r="E453" s="1" t="s">
        <v>1279</v>
      </c>
      <c r="F453" s="1" t="s">
        <v>1031</v>
      </c>
      <c r="G453" s="2">
        <v>0.73732718894009219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90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 t="s">
        <v>1067</v>
      </c>
    </row>
    <row r="454" spans="1:54" x14ac:dyDescent="0.25">
      <c r="A454" s="1">
        <v>8811</v>
      </c>
      <c r="B454" s="1" t="s">
        <v>457</v>
      </c>
      <c r="C454" s="1">
        <v>70983200</v>
      </c>
      <c r="D454" s="1" t="s">
        <v>1027</v>
      </c>
      <c r="E454" s="1" t="s">
        <v>1275</v>
      </c>
      <c r="F454" s="1" t="s">
        <v>1031</v>
      </c>
      <c r="G454" s="2">
        <v>0.83246073298429324</v>
      </c>
      <c r="H454" s="1">
        <v>0</v>
      </c>
      <c r="I454" s="1">
        <v>197</v>
      </c>
      <c r="J454" s="1">
        <v>0</v>
      </c>
      <c r="K454" s="1">
        <v>0</v>
      </c>
      <c r="L454" s="1">
        <v>144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 t="s">
        <v>1067</v>
      </c>
    </row>
    <row r="455" spans="1:54" x14ac:dyDescent="0.25">
      <c r="A455" s="1">
        <v>8812</v>
      </c>
      <c r="B455" s="1" t="s">
        <v>458</v>
      </c>
      <c r="C455" s="1">
        <v>70912300</v>
      </c>
      <c r="D455" s="1" t="s">
        <v>1027</v>
      </c>
      <c r="E455" s="1" t="s">
        <v>1275</v>
      </c>
      <c r="F455" s="1" t="s">
        <v>1032</v>
      </c>
      <c r="G455" s="2">
        <v>0.91609977324263037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60</v>
      </c>
      <c r="R455" s="1">
        <v>56</v>
      </c>
      <c r="S455" s="1">
        <v>0</v>
      </c>
      <c r="T455" s="1">
        <v>53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43</v>
      </c>
      <c r="AX455" s="1">
        <v>0</v>
      </c>
      <c r="AY455" s="1">
        <v>0</v>
      </c>
      <c r="AZ455" s="1">
        <v>0</v>
      </c>
      <c r="BA455" s="1">
        <v>0</v>
      </c>
      <c r="BB455" s="1" t="s">
        <v>1067</v>
      </c>
    </row>
    <row r="456" spans="1:54" x14ac:dyDescent="0.25">
      <c r="A456" s="1">
        <v>8813</v>
      </c>
      <c r="B456" s="1" t="s">
        <v>459</v>
      </c>
      <c r="C456" s="1">
        <v>71455800</v>
      </c>
      <c r="D456" s="1" t="s">
        <v>1027</v>
      </c>
      <c r="E456" s="1" t="s">
        <v>1276</v>
      </c>
      <c r="F456" s="1" t="s">
        <v>1032</v>
      </c>
      <c r="G456" s="2">
        <v>0.88520055325034575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181</v>
      </c>
      <c r="X456" s="1">
        <v>106</v>
      </c>
      <c r="Y456" s="1">
        <v>0</v>
      </c>
      <c r="Z456" s="1">
        <v>0</v>
      </c>
      <c r="AA456" s="1">
        <v>0</v>
      </c>
      <c r="AB456" s="1">
        <v>44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 t="s">
        <v>1067</v>
      </c>
    </row>
    <row r="457" spans="1:54" x14ac:dyDescent="0.25">
      <c r="A457" s="1">
        <v>8814</v>
      </c>
      <c r="B457" s="1" t="s">
        <v>460</v>
      </c>
      <c r="C457" s="1">
        <v>71878500</v>
      </c>
      <c r="D457" s="1" t="s">
        <v>1027</v>
      </c>
      <c r="E457" s="1" t="s">
        <v>1275</v>
      </c>
      <c r="F457" s="1" t="s">
        <v>1032</v>
      </c>
      <c r="G457" s="2">
        <v>0.68767908309455583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104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54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2021</v>
      </c>
    </row>
    <row r="458" spans="1:54" x14ac:dyDescent="0.25">
      <c r="A458" s="1">
        <v>8925</v>
      </c>
      <c r="B458" s="1" t="s">
        <v>461</v>
      </c>
      <c r="C458" s="1">
        <v>69070301</v>
      </c>
      <c r="D458" s="1" t="s">
        <v>1027</v>
      </c>
      <c r="E458" s="1" t="s">
        <v>1280</v>
      </c>
      <c r="F458" s="1" t="s">
        <v>1029</v>
      </c>
      <c r="G458" s="2">
        <v>0.82131324004305706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60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 t="s">
        <v>1067</v>
      </c>
    </row>
    <row r="459" spans="1:54" x14ac:dyDescent="0.25">
      <c r="A459" s="1">
        <v>8938</v>
      </c>
      <c r="B459" s="1" t="s">
        <v>462</v>
      </c>
      <c r="C459" s="1">
        <v>65135527</v>
      </c>
      <c r="D459" s="1" t="s">
        <v>1027</v>
      </c>
      <c r="E459" s="1" t="s">
        <v>1280</v>
      </c>
      <c r="F459" s="1" t="s">
        <v>1031</v>
      </c>
      <c r="G459" s="2">
        <v>0.81081081081081086</v>
      </c>
      <c r="H459" s="1">
        <v>0</v>
      </c>
      <c r="I459" s="1">
        <v>53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53</v>
      </c>
      <c r="AM459" s="1">
        <v>0</v>
      </c>
      <c r="AN459" s="1">
        <v>0</v>
      </c>
      <c r="AO459" s="1">
        <v>0</v>
      </c>
      <c r="AP459" s="1">
        <v>26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 t="s">
        <v>1067</v>
      </c>
    </row>
    <row r="460" spans="1:54" x14ac:dyDescent="0.25">
      <c r="A460" s="1">
        <v>8945</v>
      </c>
      <c r="B460" s="1" t="s">
        <v>463</v>
      </c>
      <c r="C460" s="1">
        <v>65163312</v>
      </c>
      <c r="D460" s="1" t="s">
        <v>1027</v>
      </c>
      <c r="E460" s="1" t="s">
        <v>1280</v>
      </c>
      <c r="F460" s="1" t="s">
        <v>1031</v>
      </c>
      <c r="G460" s="2">
        <v>0.88203266787658807</v>
      </c>
      <c r="H460" s="1">
        <v>0</v>
      </c>
      <c r="I460" s="1">
        <v>145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124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 t="s">
        <v>1067</v>
      </c>
    </row>
    <row r="461" spans="1:54" x14ac:dyDescent="0.25">
      <c r="A461" s="1">
        <v>9006</v>
      </c>
      <c r="B461" s="1" t="s">
        <v>464</v>
      </c>
      <c r="C461" s="1">
        <v>71378000</v>
      </c>
      <c r="D461" s="1" t="s">
        <v>1027</v>
      </c>
      <c r="E461" s="1" t="s">
        <v>1281</v>
      </c>
      <c r="F461" s="1" t="s">
        <v>1029</v>
      </c>
      <c r="G461" s="2">
        <v>0.8960674157303371</v>
      </c>
      <c r="H461" s="1">
        <v>0</v>
      </c>
      <c r="I461" s="1">
        <v>34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18</v>
      </c>
      <c r="U461" s="1">
        <v>50</v>
      </c>
      <c r="V461" s="1">
        <v>40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 t="s">
        <v>1067</v>
      </c>
    </row>
    <row r="462" spans="1:54" x14ac:dyDescent="0.25">
      <c r="A462" s="1">
        <v>9058</v>
      </c>
      <c r="B462" s="1" t="s">
        <v>465</v>
      </c>
      <c r="C462" s="1">
        <v>70729100</v>
      </c>
      <c r="D462" s="1" t="s">
        <v>1027</v>
      </c>
      <c r="E462" s="1" t="s">
        <v>1282</v>
      </c>
      <c r="F462" s="1" t="s">
        <v>1032</v>
      </c>
      <c r="G462" s="2">
        <v>0.90243902439024393</v>
      </c>
      <c r="H462" s="1">
        <v>0</v>
      </c>
      <c r="I462" s="1">
        <v>85</v>
      </c>
      <c r="J462" s="1">
        <v>0</v>
      </c>
      <c r="K462" s="1">
        <v>0</v>
      </c>
      <c r="L462" s="1">
        <v>65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65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164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 t="s">
        <v>1067</v>
      </c>
    </row>
    <row r="463" spans="1:54" x14ac:dyDescent="0.25">
      <c r="A463" s="1">
        <v>9060</v>
      </c>
      <c r="B463" s="1" t="s">
        <v>466</v>
      </c>
      <c r="C463" s="1">
        <v>71360900</v>
      </c>
      <c r="D463" s="1" t="s">
        <v>1027</v>
      </c>
      <c r="E463" s="1" t="s">
        <v>1282</v>
      </c>
      <c r="F463" s="1" t="s">
        <v>1032</v>
      </c>
      <c r="G463" s="2">
        <v>0.85579196217494091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29</v>
      </c>
      <c r="AG463" s="1">
        <v>0</v>
      </c>
      <c r="AH463" s="1">
        <v>76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49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 t="s">
        <v>1067</v>
      </c>
    </row>
    <row r="464" spans="1:54" x14ac:dyDescent="0.25">
      <c r="A464" s="1">
        <v>9061</v>
      </c>
      <c r="B464" s="1" t="s">
        <v>467</v>
      </c>
      <c r="C464" s="1">
        <v>71360900</v>
      </c>
      <c r="D464" s="1" t="s">
        <v>1027</v>
      </c>
      <c r="E464" s="1" t="s">
        <v>1282</v>
      </c>
      <c r="F464" s="1" t="s">
        <v>1032</v>
      </c>
      <c r="G464" s="2">
        <v>0.86984126984126986</v>
      </c>
      <c r="H464" s="1">
        <v>0</v>
      </c>
      <c r="I464" s="1">
        <v>0</v>
      </c>
      <c r="J464" s="1">
        <v>0</v>
      </c>
      <c r="K464" s="1">
        <v>0</v>
      </c>
      <c r="L464" s="1">
        <v>111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23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69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 t="s">
        <v>1067</v>
      </c>
    </row>
    <row r="465" spans="1:54" x14ac:dyDescent="0.25">
      <c r="A465" s="1">
        <v>9063</v>
      </c>
      <c r="B465" s="1" t="s">
        <v>468</v>
      </c>
      <c r="C465" s="1">
        <v>71100700</v>
      </c>
      <c r="D465" s="1" t="s">
        <v>1027</v>
      </c>
      <c r="E465" s="1" t="s">
        <v>1282</v>
      </c>
      <c r="F465" s="1" t="s">
        <v>1032</v>
      </c>
      <c r="G465" s="2">
        <v>0.85306553911205074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108</v>
      </c>
      <c r="U465" s="1">
        <v>0</v>
      </c>
      <c r="V465" s="1">
        <v>0</v>
      </c>
      <c r="W465" s="1">
        <v>125</v>
      </c>
      <c r="X465" s="1">
        <v>112</v>
      </c>
      <c r="Y465" s="1">
        <v>76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 t="s">
        <v>1067</v>
      </c>
    </row>
    <row r="466" spans="1:54" x14ac:dyDescent="0.25">
      <c r="A466" s="1">
        <v>9064</v>
      </c>
      <c r="B466" s="1" t="s">
        <v>469</v>
      </c>
      <c r="C466" s="1">
        <v>71499900</v>
      </c>
      <c r="D466" s="1" t="s">
        <v>1027</v>
      </c>
      <c r="E466" s="1" t="s">
        <v>1282</v>
      </c>
      <c r="F466" s="1" t="s">
        <v>1032</v>
      </c>
      <c r="G466" s="2">
        <v>0.90066225165562919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115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54</v>
      </c>
      <c r="AS466" s="1">
        <v>60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2021</v>
      </c>
    </row>
    <row r="467" spans="1:54" x14ac:dyDescent="0.25">
      <c r="A467" s="1">
        <v>9065</v>
      </c>
      <c r="B467" s="1" t="s">
        <v>470</v>
      </c>
      <c r="C467" s="1">
        <v>71499900</v>
      </c>
      <c r="D467" s="1" t="s">
        <v>1027</v>
      </c>
      <c r="E467" s="1" t="s">
        <v>1282</v>
      </c>
      <c r="F467" s="1" t="s">
        <v>1032</v>
      </c>
      <c r="G467" s="2">
        <v>0.88645418326693226</v>
      </c>
      <c r="H467" s="1">
        <v>0</v>
      </c>
      <c r="I467" s="1">
        <v>63</v>
      </c>
      <c r="J467" s="1">
        <v>0</v>
      </c>
      <c r="K467" s="1">
        <v>0</v>
      </c>
      <c r="L467" s="1">
        <v>137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55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2020</v>
      </c>
    </row>
    <row r="468" spans="1:54" x14ac:dyDescent="0.25">
      <c r="A468" s="1">
        <v>9075</v>
      </c>
      <c r="B468" s="1" t="s">
        <v>471</v>
      </c>
      <c r="C468" s="1">
        <v>62000650</v>
      </c>
      <c r="D468" s="1" t="s">
        <v>1027</v>
      </c>
      <c r="E468" s="1" t="s">
        <v>1283</v>
      </c>
      <c r="F468" s="1" t="s">
        <v>1033</v>
      </c>
      <c r="G468" s="2">
        <v>0.83854166666666663</v>
      </c>
      <c r="H468" s="1">
        <v>0</v>
      </c>
      <c r="I468" s="1">
        <v>35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35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29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2021</v>
      </c>
    </row>
    <row r="469" spans="1:54" x14ac:dyDescent="0.25">
      <c r="A469" s="1">
        <v>9077</v>
      </c>
      <c r="B469" s="1" t="s">
        <v>472</v>
      </c>
      <c r="C469" s="1">
        <v>70932800</v>
      </c>
      <c r="D469" s="1" t="s">
        <v>1027</v>
      </c>
      <c r="E469" s="1" t="s">
        <v>1282</v>
      </c>
      <c r="F469" s="1" t="s">
        <v>1029</v>
      </c>
      <c r="G469" s="2">
        <v>0.76659038901601828</v>
      </c>
      <c r="H469" s="1">
        <v>0</v>
      </c>
      <c r="I469" s="1">
        <v>0</v>
      </c>
      <c r="J469" s="1">
        <v>0</v>
      </c>
      <c r="K469" s="1">
        <v>0</v>
      </c>
      <c r="L469" s="1">
        <v>78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67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 t="s">
        <v>1067</v>
      </c>
    </row>
    <row r="470" spans="1:54" x14ac:dyDescent="0.25">
      <c r="A470" s="1">
        <v>9082</v>
      </c>
      <c r="B470" s="1" t="s">
        <v>473</v>
      </c>
      <c r="C470" s="1">
        <v>70932800</v>
      </c>
      <c r="D470" s="1" t="s">
        <v>1027</v>
      </c>
      <c r="E470" s="1" t="s">
        <v>1282</v>
      </c>
      <c r="F470" s="1" t="s">
        <v>1029</v>
      </c>
      <c r="G470" s="2">
        <v>0.75837988826815639</v>
      </c>
      <c r="H470" s="1">
        <v>0</v>
      </c>
      <c r="I470" s="1">
        <v>0</v>
      </c>
      <c r="J470" s="1">
        <v>0</v>
      </c>
      <c r="K470" s="1">
        <v>0</v>
      </c>
      <c r="L470" s="1">
        <v>108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78</v>
      </c>
      <c r="Y470" s="1">
        <v>0</v>
      </c>
      <c r="Z470" s="1">
        <v>0</v>
      </c>
      <c r="AA470" s="1">
        <v>0</v>
      </c>
      <c r="AB470" s="1">
        <v>0</v>
      </c>
      <c r="AC470" s="1">
        <v>81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74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 t="s">
        <v>1067</v>
      </c>
    </row>
    <row r="471" spans="1:54" x14ac:dyDescent="0.25">
      <c r="A471" s="1">
        <v>9087</v>
      </c>
      <c r="B471" s="1" t="s">
        <v>474</v>
      </c>
      <c r="C471" s="1">
        <v>71234100</v>
      </c>
      <c r="D471" s="1" t="s">
        <v>1027</v>
      </c>
      <c r="E471" s="1" t="s">
        <v>1284</v>
      </c>
      <c r="F471" s="1" t="s">
        <v>1029</v>
      </c>
      <c r="G471" s="2">
        <v>0.90391459074733094</v>
      </c>
      <c r="H471" s="1">
        <v>0</v>
      </c>
      <c r="I471" s="1">
        <v>0</v>
      </c>
      <c r="J471" s="1">
        <v>0</v>
      </c>
      <c r="K471" s="1">
        <v>0</v>
      </c>
      <c r="L471" s="1">
        <v>72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51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2021</v>
      </c>
    </row>
    <row r="472" spans="1:54" x14ac:dyDescent="0.25">
      <c r="A472" s="1">
        <v>9105</v>
      </c>
      <c r="B472" s="1" t="s">
        <v>475</v>
      </c>
      <c r="C472" s="1">
        <v>71234100</v>
      </c>
      <c r="D472" s="1" t="s">
        <v>1027</v>
      </c>
      <c r="E472" s="1" t="s">
        <v>1284</v>
      </c>
      <c r="F472" s="1" t="s">
        <v>1029</v>
      </c>
      <c r="G472" s="2">
        <v>0.93969849246231152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56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27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 t="s">
        <v>1067</v>
      </c>
    </row>
    <row r="473" spans="1:54" x14ac:dyDescent="0.25">
      <c r="A473" s="1">
        <v>9106</v>
      </c>
      <c r="B473" s="1" t="s">
        <v>476</v>
      </c>
      <c r="C473" s="1">
        <v>71234100</v>
      </c>
      <c r="D473" s="1" t="s">
        <v>1027</v>
      </c>
      <c r="E473" s="1" t="s">
        <v>1284</v>
      </c>
      <c r="F473" s="1" t="s">
        <v>1029</v>
      </c>
      <c r="G473" s="2">
        <v>0.91969696969696968</v>
      </c>
      <c r="H473" s="1">
        <v>0</v>
      </c>
      <c r="I473" s="1">
        <v>0</v>
      </c>
      <c r="J473" s="1">
        <v>0</v>
      </c>
      <c r="K473" s="1">
        <v>0</v>
      </c>
      <c r="L473" s="1">
        <v>80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76</v>
      </c>
      <c r="V473" s="1">
        <v>0</v>
      </c>
      <c r="W473" s="1">
        <v>0</v>
      </c>
      <c r="X473" s="1">
        <v>70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80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 t="s">
        <v>1067</v>
      </c>
    </row>
    <row r="474" spans="1:54" x14ac:dyDescent="0.25">
      <c r="A474" s="1">
        <v>9159</v>
      </c>
      <c r="B474" s="1" t="s">
        <v>477</v>
      </c>
      <c r="C474" s="1">
        <v>65135529</v>
      </c>
      <c r="D474" s="1" t="s">
        <v>1027</v>
      </c>
      <c r="E474" s="1" t="s">
        <v>1282</v>
      </c>
      <c r="F474" s="1" t="s">
        <v>1031</v>
      </c>
      <c r="G474" s="2">
        <v>0.89947089947089942</v>
      </c>
      <c r="H474" s="1">
        <v>0</v>
      </c>
      <c r="I474" s="1">
        <v>60</v>
      </c>
      <c r="J474" s="1">
        <v>0</v>
      </c>
      <c r="K474" s="1">
        <v>0</v>
      </c>
      <c r="L474" s="1">
        <v>29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105</v>
      </c>
      <c r="AM474" s="1">
        <v>0</v>
      </c>
      <c r="AN474" s="1">
        <v>0</v>
      </c>
      <c r="AO474" s="1">
        <v>0</v>
      </c>
      <c r="AP474" s="1">
        <v>26</v>
      </c>
      <c r="AQ474" s="1">
        <v>0</v>
      </c>
      <c r="AR474" s="1">
        <v>0</v>
      </c>
      <c r="AS474" s="1">
        <v>0</v>
      </c>
      <c r="AT474" s="1">
        <v>44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 t="s">
        <v>1067</v>
      </c>
    </row>
    <row r="475" spans="1:54" x14ac:dyDescent="0.25">
      <c r="A475" s="1">
        <v>9172</v>
      </c>
      <c r="B475" s="1" t="s">
        <v>478</v>
      </c>
      <c r="C475" s="1">
        <v>65149613</v>
      </c>
      <c r="D475" s="1" t="s">
        <v>1027</v>
      </c>
      <c r="E475" s="1" t="s">
        <v>1283</v>
      </c>
      <c r="F475" s="1" t="s">
        <v>1031</v>
      </c>
      <c r="G475" s="2">
        <v>0.87301587301587302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31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 t="s">
        <v>1067</v>
      </c>
    </row>
    <row r="476" spans="1:54" x14ac:dyDescent="0.25">
      <c r="A476" s="1">
        <v>9177</v>
      </c>
      <c r="B476" s="1" t="s">
        <v>479</v>
      </c>
      <c r="C476" s="1">
        <v>65135585</v>
      </c>
      <c r="D476" s="1" t="s">
        <v>1027</v>
      </c>
      <c r="E476" s="1" t="s">
        <v>1282</v>
      </c>
      <c r="F476" s="1" t="s">
        <v>1031</v>
      </c>
      <c r="G476" s="2">
        <v>0.84824902723735407</v>
      </c>
      <c r="H476" s="1">
        <v>0</v>
      </c>
      <c r="I476" s="1">
        <v>62</v>
      </c>
      <c r="J476" s="1">
        <v>0</v>
      </c>
      <c r="K476" s="1">
        <v>0</v>
      </c>
      <c r="L476" s="1">
        <v>21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 t="s">
        <v>1067</v>
      </c>
    </row>
    <row r="477" spans="1:54" x14ac:dyDescent="0.25">
      <c r="A477" s="1">
        <v>9182</v>
      </c>
      <c r="B477" s="1" t="s">
        <v>480</v>
      </c>
      <c r="C477" s="1">
        <v>65148157</v>
      </c>
      <c r="D477" s="1" t="s">
        <v>1027</v>
      </c>
      <c r="E477" s="1" t="s">
        <v>1284</v>
      </c>
      <c r="F477" s="1" t="s">
        <v>1031</v>
      </c>
      <c r="G477" s="2">
        <v>0.8796680497925311</v>
      </c>
      <c r="H477" s="1">
        <v>0</v>
      </c>
      <c r="I477" s="1">
        <v>0</v>
      </c>
      <c r="J477" s="1">
        <v>0</v>
      </c>
      <c r="K477" s="1">
        <v>0</v>
      </c>
      <c r="L477" s="1">
        <v>40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25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 t="s">
        <v>1067</v>
      </c>
    </row>
    <row r="478" spans="1:54" x14ac:dyDescent="0.25">
      <c r="A478" s="1">
        <v>9194</v>
      </c>
      <c r="B478" s="1" t="s">
        <v>481</v>
      </c>
      <c r="C478" s="1">
        <v>65135528</v>
      </c>
      <c r="D478" s="1" t="s">
        <v>1027</v>
      </c>
      <c r="E478" s="1" t="s">
        <v>1282</v>
      </c>
      <c r="F478" s="1" t="s">
        <v>1031</v>
      </c>
      <c r="G478" s="2">
        <v>0.87479406919275127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98</v>
      </c>
      <c r="V478" s="1">
        <v>0</v>
      </c>
      <c r="W478" s="1">
        <v>0</v>
      </c>
      <c r="X478" s="1">
        <v>0</v>
      </c>
      <c r="Y478" s="1">
        <v>50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 t="s">
        <v>1067</v>
      </c>
    </row>
    <row r="479" spans="1:54" x14ac:dyDescent="0.25">
      <c r="A479" s="1">
        <v>9213</v>
      </c>
      <c r="B479" s="1" t="s">
        <v>482</v>
      </c>
      <c r="C479" s="1">
        <v>65147265</v>
      </c>
      <c r="D479" s="1" t="s">
        <v>1027</v>
      </c>
      <c r="E479" s="1" t="s">
        <v>1284</v>
      </c>
      <c r="F479" s="1" t="s">
        <v>1031</v>
      </c>
      <c r="G479" s="2">
        <v>0.97777777777777775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34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 t="s">
        <v>1067</v>
      </c>
    </row>
    <row r="480" spans="1:54" x14ac:dyDescent="0.25">
      <c r="A480" s="1">
        <v>9288</v>
      </c>
      <c r="B480" s="1" t="s">
        <v>483</v>
      </c>
      <c r="C480" s="1">
        <v>70933700</v>
      </c>
      <c r="D480" s="1" t="s">
        <v>1027</v>
      </c>
      <c r="E480" s="1" t="s">
        <v>1285</v>
      </c>
      <c r="F480" s="1" t="s">
        <v>1029</v>
      </c>
      <c r="G480" s="2">
        <v>0.89130434782608692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14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27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 t="s">
        <v>1067</v>
      </c>
    </row>
    <row r="481" spans="1:54" x14ac:dyDescent="0.25">
      <c r="A481" s="1">
        <v>9292</v>
      </c>
      <c r="B481" s="1" t="s">
        <v>484</v>
      </c>
      <c r="C481" s="1">
        <v>70933700</v>
      </c>
      <c r="D481" s="1" t="s">
        <v>1027</v>
      </c>
      <c r="E481" s="1" t="s">
        <v>1285</v>
      </c>
      <c r="F481" s="1" t="s">
        <v>1029</v>
      </c>
      <c r="G481" s="2">
        <v>0.84488448844884489</v>
      </c>
      <c r="H481" s="1">
        <v>0</v>
      </c>
      <c r="I481" s="1">
        <v>68</v>
      </c>
      <c r="J481" s="1">
        <v>0</v>
      </c>
      <c r="K481" s="1">
        <v>0</v>
      </c>
      <c r="L481" s="1">
        <v>58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60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 t="s">
        <v>1067</v>
      </c>
    </row>
    <row r="482" spans="1:54" x14ac:dyDescent="0.25">
      <c r="A482" s="1">
        <v>9328</v>
      </c>
      <c r="B482" s="1" t="s">
        <v>485</v>
      </c>
      <c r="C482" s="1">
        <v>65114802</v>
      </c>
      <c r="D482" s="1" t="s">
        <v>1027</v>
      </c>
      <c r="E482" s="1" t="s">
        <v>1285</v>
      </c>
      <c r="F482" s="1" t="s">
        <v>1031</v>
      </c>
      <c r="G482" s="2">
        <v>0.92430278884462147</v>
      </c>
      <c r="H482" s="1">
        <v>0</v>
      </c>
      <c r="I482" s="1">
        <v>24</v>
      </c>
      <c r="J482" s="1">
        <v>0</v>
      </c>
      <c r="K482" s="1">
        <v>0</v>
      </c>
      <c r="L482" s="1">
        <v>49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97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 t="s">
        <v>1067</v>
      </c>
    </row>
    <row r="483" spans="1:54" x14ac:dyDescent="0.25">
      <c r="A483" s="1">
        <v>9332</v>
      </c>
      <c r="B483" s="1" t="s">
        <v>486</v>
      </c>
      <c r="C483" s="1">
        <v>65127212</v>
      </c>
      <c r="D483" s="1" t="s">
        <v>1027</v>
      </c>
      <c r="E483" s="1" t="s">
        <v>1285</v>
      </c>
      <c r="F483" s="1" t="s">
        <v>1031</v>
      </c>
      <c r="G483" s="2">
        <v>0.90688259109311742</v>
      </c>
      <c r="H483" s="1">
        <v>0</v>
      </c>
      <c r="I483" s="1">
        <v>0</v>
      </c>
      <c r="J483" s="1">
        <v>0</v>
      </c>
      <c r="K483" s="1">
        <v>0</v>
      </c>
      <c r="L483" s="1">
        <v>62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 t="s">
        <v>1067</v>
      </c>
    </row>
    <row r="484" spans="1:54" x14ac:dyDescent="0.25">
      <c r="A484" s="1">
        <v>9347</v>
      </c>
      <c r="B484" s="1" t="s">
        <v>487</v>
      </c>
      <c r="C484" s="1">
        <v>65145538</v>
      </c>
      <c r="D484" s="1" t="s">
        <v>1027</v>
      </c>
      <c r="E484" s="1" t="s">
        <v>1285</v>
      </c>
      <c r="F484" s="1" t="s">
        <v>1031</v>
      </c>
      <c r="G484" s="2">
        <v>0.86070959264126146</v>
      </c>
      <c r="H484" s="1">
        <v>0</v>
      </c>
      <c r="I484" s="1">
        <v>62</v>
      </c>
      <c r="J484" s="1">
        <v>0</v>
      </c>
      <c r="K484" s="1">
        <v>0</v>
      </c>
      <c r="L484" s="1">
        <v>75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 t="s">
        <v>1067</v>
      </c>
    </row>
    <row r="485" spans="1:54" x14ac:dyDescent="0.25">
      <c r="A485" s="1">
        <v>9375</v>
      </c>
      <c r="B485" s="1" t="s">
        <v>488</v>
      </c>
      <c r="C485" s="1">
        <v>65120464</v>
      </c>
      <c r="D485" s="1" t="s">
        <v>1027</v>
      </c>
      <c r="E485" s="1" t="s">
        <v>1285</v>
      </c>
      <c r="F485" s="1" t="s">
        <v>1031</v>
      </c>
      <c r="G485" s="2">
        <v>0.90765765765765771</v>
      </c>
      <c r="H485" s="1">
        <v>0</v>
      </c>
      <c r="I485" s="1">
        <v>34</v>
      </c>
      <c r="J485" s="1">
        <v>0</v>
      </c>
      <c r="K485" s="1">
        <v>0</v>
      </c>
      <c r="L485" s="1">
        <v>48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85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 t="s">
        <v>1067</v>
      </c>
    </row>
    <row r="486" spans="1:54" x14ac:dyDescent="0.25">
      <c r="A486" s="1">
        <v>9377</v>
      </c>
      <c r="B486" s="1" t="s">
        <v>489</v>
      </c>
      <c r="C486" s="1">
        <v>71944500</v>
      </c>
      <c r="D486" s="1" t="s">
        <v>1027</v>
      </c>
      <c r="E486" s="1" t="s">
        <v>1285</v>
      </c>
      <c r="F486" s="1" t="s">
        <v>1031</v>
      </c>
      <c r="G486" s="2">
        <v>0.85971943887775548</v>
      </c>
      <c r="H486" s="1">
        <v>0</v>
      </c>
      <c r="I486" s="1">
        <v>86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89</v>
      </c>
      <c r="V486" s="1">
        <v>0</v>
      </c>
      <c r="W486" s="1">
        <v>0</v>
      </c>
      <c r="X486" s="1">
        <v>72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 t="s">
        <v>1067</v>
      </c>
    </row>
    <row r="487" spans="1:54" x14ac:dyDescent="0.25">
      <c r="A487" s="1">
        <v>9407</v>
      </c>
      <c r="B487" s="1" t="s">
        <v>490</v>
      </c>
      <c r="C487" s="1">
        <v>71364800</v>
      </c>
      <c r="D487" s="1" t="s">
        <v>1027</v>
      </c>
      <c r="E487" s="1" t="s">
        <v>1286</v>
      </c>
      <c r="F487" s="1" t="s">
        <v>1032</v>
      </c>
      <c r="G487" s="2">
        <v>0.90130624092888245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318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 t="s">
        <v>1067</v>
      </c>
    </row>
    <row r="488" spans="1:54" x14ac:dyDescent="0.25">
      <c r="A488" s="1">
        <v>9408</v>
      </c>
      <c r="B488" s="1" t="s">
        <v>491</v>
      </c>
      <c r="C488" s="1">
        <v>71878500</v>
      </c>
      <c r="D488" s="1" t="s">
        <v>1027</v>
      </c>
      <c r="E488" s="1" t="s">
        <v>1287</v>
      </c>
      <c r="F488" s="1" t="s">
        <v>1032</v>
      </c>
      <c r="G488" s="2">
        <v>0.8970588235294118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64</v>
      </c>
      <c r="X488" s="1">
        <v>47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48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2020</v>
      </c>
    </row>
    <row r="489" spans="1:54" x14ac:dyDescent="0.25">
      <c r="A489" s="1">
        <v>9409</v>
      </c>
      <c r="B489" s="1" t="s">
        <v>492</v>
      </c>
      <c r="C489" s="1">
        <v>70729100</v>
      </c>
      <c r="D489" s="1" t="s">
        <v>1027</v>
      </c>
      <c r="E489" s="1" t="s">
        <v>1286</v>
      </c>
      <c r="F489" s="1" t="s">
        <v>1032</v>
      </c>
      <c r="G489" s="2">
        <v>0.9129251700680272</v>
      </c>
      <c r="H489" s="1">
        <v>0</v>
      </c>
      <c r="I489" s="1">
        <v>60</v>
      </c>
      <c r="J489" s="1">
        <v>0</v>
      </c>
      <c r="K489" s="1">
        <v>0</v>
      </c>
      <c r="L489" s="1">
        <v>59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253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 t="s">
        <v>1067</v>
      </c>
    </row>
    <row r="490" spans="1:54" x14ac:dyDescent="0.25">
      <c r="A490" s="1">
        <v>9410</v>
      </c>
      <c r="B490" s="1" t="s">
        <v>493</v>
      </c>
      <c r="C490" s="1">
        <v>69254900</v>
      </c>
      <c r="D490" s="1" t="s">
        <v>1027</v>
      </c>
      <c r="E490" s="1" t="s">
        <v>1288</v>
      </c>
      <c r="F490" s="1" t="s">
        <v>1030</v>
      </c>
      <c r="G490" s="2">
        <v>0.82758620689655171</v>
      </c>
      <c r="H490" s="1">
        <v>0</v>
      </c>
      <c r="I490" s="1">
        <v>19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7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37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 t="s">
        <v>1067</v>
      </c>
    </row>
    <row r="491" spans="1:54" x14ac:dyDescent="0.25">
      <c r="A491" s="1">
        <v>9411</v>
      </c>
      <c r="B491" s="1" t="s">
        <v>494</v>
      </c>
      <c r="C491" s="1">
        <v>62000650</v>
      </c>
      <c r="D491" s="1" t="s">
        <v>1027</v>
      </c>
      <c r="E491" s="1" t="s">
        <v>1287</v>
      </c>
      <c r="F491" s="1" t="s">
        <v>1033</v>
      </c>
      <c r="G491" s="2">
        <v>0.7623318385650224</v>
      </c>
      <c r="H491" s="1">
        <v>0</v>
      </c>
      <c r="I491" s="1">
        <v>0</v>
      </c>
      <c r="J491" s="1">
        <v>0</v>
      </c>
      <c r="K491" s="1">
        <v>0</v>
      </c>
      <c r="L491" s="1">
        <v>18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43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12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 t="s">
        <v>1069</v>
      </c>
    </row>
    <row r="492" spans="1:54" x14ac:dyDescent="0.25">
      <c r="A492" s="1">
        <v>9472</v>
      </c>
      <c r="B492" s="1" t="s">
        <v>495</v>
      </c>
      <c r="C492" s="1">
        <v>65145595</v>
      </c>
      <c r="D492" s="1" t="s">
        <v>1027</v>
      </c>
      <c r="E492" s="1" t="s">
        <v>1286</v>
      </c>
      <c r="F492" s="1" t="s">
        <v>1031</v>
      </c>
      <c r="G492" s="2">
        <v>0.90332103321033208</v>
      </c>
      <c r="H492" s="1">
        <v>0</v>
      </c>
      <c r="I492" s="1">
        <v>0</v>
      </c>
      <c r="J492" s="1">
        <v>0</v>
      </c>
      <c r="K492" s="1">
        <v>0</v>
      </c>
      <c r="L492" s="1">
        <v>117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53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176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36</v>
      </c>
      <c r="AT492" s="1">
        <v>341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 t="s">
        <v>1067</v>
      </c>
    </row>
    <row r="493" spans="1:54" x14ac:dyDescent="0.25">
      <c r="A493" s="1">
        <v>9474</v>
      </c>
      <c r="B493" s="1" t="s">
        <v>496</v>
      </c>
      <c r="C493" s="1">
        <v>70083600</v>
      </c>
      <c r="D493" s="1" t="s">
        <v>1027</v>
      </c>
      <c r="E493" s="1" t="s">
        <v>1286</v>
      </c>
      <c r="F493" s="1" t="s">
        <v>1031</v>
      </c>
      <c r="G493" s="2">
        <v>0.88513513513513509</v>
      </c>
      <c r="H493" s="1">
        <v>0</v>
      </c>
      <c r="I493" s="1">
        <v>92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124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 t="s">
        <v>1067</v>
      </c>
    </row>
    <row r="494" spans="1:54" x14ac:dyDescent="0.25">
      <c r="A494" s="1">
        <v>9487</v>
      </c>
      <c r="B494" s="1" t="s">
        <v>497</v>
      </c>
      <c r="C494" s="1">
        <v>65144583</v>
      </c>
      <c r="D494" s="1" t="s">
        <v>1027</v>
      </c>
      <c r="E494" s="1" t="s">
        <v>1286</v>
      </c>
      <c r="F494" s="1" t="s">
        <v>1031</v>
      </c>
      <c r="G494" s="2">
        <v>0.93229166666666663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94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 t="s">
        <v>1067</v>
      </c>
    </row>
    <row r="495" spans="1:54" x14ac:dyDescent="0.25">
      <c r="A495" s="1">
        <v>9489</v>
      </c>
      <c r="B495" s="1" t="s">
        <v>498</v>
      </c>
      <c r="C495" s="1">
        <v>65156039</v>
      </c>
      <c r="D495" s="1" t="s">
        <v>1027</v>
      </c>
      <c r="E495" s="1" t="s">
        <v>1286</v>
      </c>
      <c r="F495" s="1" t="s">
        <v>1031</v>
      </c>
      <c r="G495" s="2">
        <v>0.86792452830188682</v>
      </c>
      <c r="H495" s="1">
        <v>0</v>
      </c>
      <c r="I495" s="1">
        <v>81</v>
      </c>
      <c r="J495" s="1">
        <v>0</v>
      </c>
      <c r="K495" s="1">
        <v>0</v>
      </c>
      <c r="L495" s="1">
        <v>61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 t="s">
        <v>1067</v>
      </c>
    </row>
    <row r="496" spans="1:54" x14ac:dyDescent="0.25">
      <c r="A496" s="1">
        <v>9579</v>
      </c>
      <c r="B496" s="1" t="s">
        <v>499</v>
      </c>
      <c r="C496" s="1">
        <v>70417500</v>
      </c>
      <c r="D496" s="1" t="s">
        <v>1027</v>
      </c>
      <c r="E496" s="1" t="s">
        <v>1287</v>
      </c>
      <c r="F496" s="1" t="s">
        <v>1032</v>
      </c>
      <c r="G496" s="2">
        <v>0.91830559757942509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111</v>
      </c>
      <c r="U496" s="1">
        <v>0</v>
      </c>
      <c r="V496" s="1">
        <v>0</v>
      </c>
      <c r="W496" s="1">
        <v>119</v>
      </c>
      <c r="X496" s="1">
        <v>106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 t="s">
        <v>1067</v>
      </c>
    </row>
    <row r="497" spans="1:54" x14ac:dyDescent="0.25">
      <c r="A497" s="1">
        <v>9581</v>
      </c>
      <c r="B497" s="1" t="s">
        <v>500</v>
      </c>
      <c r="C497" s="1">
        <v>71878500</v>
      </c>
      <c r="D497" s="1" t="s">
        <v>1027</v>
      </c>
      <c r="E497" s="1" t="s">
        <v>1286</v>
      </c>
      <c r="F497" s="1" t="s">
        <v>1032</v>
      </c>
      <c r="G497" s="2">
        <v>0.90217391304347827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83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132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132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 t="s">
        <v>1067</v>
      </c>
    </row>
    <row r="498" spans="1:54" x14ac:dyDescent="0.25">
      <c r="A498" s="1">
        <v>9582</v>
      </c>
      <c r="B498" s="1" t="s">
        <v>501</v>
      </c>
      <c r="C498" s="1">
        <v>62000650</v>
      </c>
      <c r="D498" s="1" t="s">
        <v>1027</v>
      </c>
      <c r="E498" s="1" t="s">
        <v>1289</v>
      </c>
      <c r="F498" s="1" t="s">
        <v>1033</v>
      </c>
      <c r="G498" s="2">
        <v>0.94799999999999995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30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52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 t="s">
        <v>1070</v>
      </c>
    </row>
    <row r="499" spans="1:54" x14ac:dyDescent="0.25">
      <c r="A499" s="1">
        <v>9583</v>
      </c>
      <c r="B499" s="1" t="s">
        <v>502</v>
      </c>
      <c r="C499" s="1">
        <v>69253800</v>
      </c>
      <c r="D499" s="1" t="s">
        <v>1027</v>
      </c>
      <c r="E499" s="1" t="s">
        <v>1290</v>
      </c>
      <c r="F499" s="1" t="s">
        <v>1030</v>
      </c>
      <c r="G499" s="2">
        <v>0.97297297297297303</v>
      </c>
      <c r="H499" s="1">
        <v>0</v>
      </c>
      <c r="I499" s="1">
        <v>51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116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65</v>
      </c>
      <c r="AL499" s="1">
        <v>50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60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 t="s">
        <v>1067</v>
      </c>
    </row>
    <row r="500" spans="1:54" x14ac:dyDescent="0.25">
      <c r="A500" s="1">
        <v>9584</v>
      </c>
      <c r="B500" s="1" t="s">
        <v>503</v>
      </c>
      <c r="C500" s="1">
        <v>71499900</v>
      </c>
      <c r="D500" s="1" t="s">
        <v>1027</v>
      </c>
      <c r="E500" s="1" t="s">
        <v>1291</v>
      </c>
      <c r="F500" s="1" t="s">
        <v>1032</v>
      </c>
      <c r="G500" s="2">
        <v>0.96755162241887904</v>
      </c>
      <c r="H500" s="1">
        <v>0</v>
      </c>
      <c r="I500" s="1">
        <v>45</v>
      </c>
      <c r="J500" s="1">
        <v>0</v>
      </c>
      <c r="K500" s="1">
        <v>0</v>
      </c>
      <c r="L500" s="1">
        <v>57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63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2020</v>
      </c>
    </row>
    <row r="501" spans="1:54" x14ac:dyDescent="0.25">
      <c r="A501" s="1">
        <v>9599</v>
      </c>
      <c r="B501" s="1" t="s">
        <v>504</v>
      </c>
      <c r="C501" s="1">
        <v>69253900</v>
      </c>
      <c r="D501" s="1" t="s">
        <v>1027</v>
      </c>
      <c r="E501" s="1" t="s">
        <v>1291</v>
      </c>
      <c r="F501" s="1" t="s">
        <v>1030</v>
      </c>
      <c r="G501" s="2">
        <v>0.94285714285714284</v>
      </c>
      <c r="H501" s="1">
        <v>0</v>
      </c>
      <c r="I501" s="1">
        <v>0</v>
      </c>
      <c r="J501" s="1">
        <v>0</v>
      </c>
      <c r="K501" s="1">
        <v>0</v>
      </c>
      <c r="L501" s="1">
        <v>29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29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 t="s">
        <v>1067</v>
      </c>
    </row>
    <row r="502" spans="1:54" x14ac:dyDescent="0.25">
      <c r="A502" s="1">
        <v>9601</v>
      </c>
      <c r="B502" s="1" t="s">
        <v>505</v>
      </c>
      <c r="C502" s="1">
        <v>69253900</v>
      </c>
      <c r="D502" s="1" t="s">
        <v>1027</v>
      </c>
      <c r="E502" s="1" t="s">
        <v>1291</v>
      </c>
      <c r="F502" s="1" t="s">
        <v>1030</v>
      </c>
      <c r="G502" s="2">
        <v>0.92237442922374424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41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25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13</v>
      </c>
      <c r="AO502" s="1">
        <v>13</v>
      </c>
      <c r="AP502" s="1">
        <v>0</v>
      </c>
      <c r="AQ502" s="1">
        <v>0</v>
      </c>
      <c r="AR502" s="1">
        <v>0</v>
      </c>
      <c r="AS502" s="1">
        <v>0</v>
      </c>
      <c r="AT502" s="1">
        <v>39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 t="s">
        <v>1067</v>
      </c>
    </row>
    <row r="503" spans="1:54" x14ac:dyDescent="0.25">
      <c r="A503" s="1">
        <v>9608</v>
      </c>
      <c r="B503" s="1" t="s">
        <v>506</v>
      </c>
      <c r="C503" s="1">
        <v>69253900</v>
      </c>
      <c r="D503" s="1" t="s">
        <v>1027</v>
      </c>
      <c r="E503" s="1" t="s">
        <v>1291</v>
      </c>
      <c r="F503" s="1" t="s">
        <v>1030</v>
      </c>
      <c r="G503" s="2">
        <v>0.92715231788079466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29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57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 t="s">
        <v>1067</v>
      </c>
    </row>
    <row r="504" spans="1:54" x14ac:dyDescent="0.25">
      <c r="A504" s="1">
        <v>9634</v>
      </c>
      <c r="B504" s="1" t="s">
        <v>507</v>
      </c>
      <c r="C504" s="1">
        <v>75130500</v>
      </c>
      <c r="D504" s="1" t="s">
        <v>1027</v>
      </c>
      <c r="E504" s="1" t="s">
        <v>1290</v>
      </c>
      <c r="F504" s="1" t="s">
        <v>1031</v>
      </c>
      <c r="G504" s="2">
        <v>0.95053003533568903</v>
      </c>
      <c r="H504" s="1">
        <v>0</v>
      </c>
      <c r="I504" s="1">
        <v>0</v>
      </c>
      <c r="J504" s="1">
        <v>0</v>
      </c>
      <c r="K504" s="1">
        <v>0</v>
      </c>
      <c r="L504" s="1">
        <v>61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0</v>
      </c>
      <c r="W504" s="1">
        <v>0</v>
      </c>
      <c r="X504" s="1">
        <v>0</v>
      </c>
      <c r="Y504" s="1">
        <v>49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48</v>
      </c>
      <c r="AH504" s="1">
        <v>0</v>
      </c>
      <c r="AI504" s="1">
        <v>0</v>
      </c>
      <c r="AJ504" s="1">
        <v>0</v>
      </c>
      <c r="AK504" s="1">
        <v>0</v>
      </c>
      <c r="AL504" s="1">
        <v>57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 t="s">
        <v>1067</v>
      </c>
    </row>
    <row r="505" spans="1:54" x14ac:dyDescent="0.25">
      <c r="A505" s="1">
        <v>9637</v>
      </c>
      <c r="B505" s="1" t="s">
        <v>508</v>
      </c>
      <c r="C505" s="1">
        <v>65154237</v>
      </c>
      <c r="D505" s="1" t="s">
        <v>1027</v>
      </c>
      <c r="E505" s="1" t="s">
        <v>1289</v>
      </c>
      <c r="F505" s="1" t="s">
        <v>1031</v>
      </c>
      <c r="G505" s="2">
        <v>0.90822179732313579</v>
      </c>
      <c r="H505" s="1">
        <v>0</v>
      </c>
      <c r="I505" s="1">
        <v>44</v>
      </c>
      <c r="J505" s="1">
        <v>0</v>
      </c>
      <c r="K505" s="1">
        <v>0</v>
      </c>
      <c r="L505" s="1">
        <v>44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91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2021</v>
      </c>
    </row>
    <row r="506" spans="1:54" x14ac:dyDescent="0.25">
      <c r="A506" s="1">
        <v>9638</v>
      </c>
      <c r="B506" s="1" t="s">
        <v>509</v>
      </c>
      <c r="C506" s="1">
        <v>71944500</v>
      </c>
      <c r="D506" s="1" t="s">
        <v>1027</v>
      </c>
      <c r="E506" s="1" t="s">
        <v>1289</v>
      </c>
      <c r="F506" s="1" t="s">
        <v>1031</v>
      </c>
      <c r="G506" s="2">
        <v>0.93162393162393164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70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 t="s">
        <v>1067</v>
      </c>
    </row>
    <row r="507" spans="1:54" x14ac:dyDescent="0.25">
      <c r="A507" s="1">
        <v>9646</v>
      </c>
      <c r="B507" s="1" t="s">
        <v>510</v>
      </c>
      <c r="C507" s="1">
        <v>65142885</v>
      </c>
      <c r="D507" s="1" t="s">
        <v>1027</v>
      </c>
      <c r="E507" s="1" t="s">
        <v>1291</v>
      </c>
      <c r="F507" s="1" t="s">
        <v>1031</v>
      </c>
      <c r="G507" s="2">
        <v>0.91760299625468167</v>
      </c>
      <c r="H507" s="1">
        <v>0</v>
      </c>
      <c r="I507" s="1">
        <v>167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 t="s">
        <v>1067</v>
      </c>
    </row>
    <row r="508" spans="1:54" x14ac:dyDescent="0.25">
      <c r="A508" s="1">
        <v>9660</v>
      </c>
      <c r="B508" s="1" t="s">
        <v>511</v>
      </c>
      <c r="C508" s="1">
        <v>80230500</v>
      </c>
      <c r="D508" s="1" t="s">
        <v>1027</v>
      </c>
      <c r="E508" s="1" t="s">
        <v>1291</v>
      </c>
      <c r="F508" s="1" t="s">
        <v>1031</v>
      </c>
      <c r="G508" s="2">
        <v>0.8910891089108911</v>
      </c>
      <c r="H508" s="1">
        <v>0</v>
      </c>
      <c r="I508" s="1">
        <v>69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42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 t="s">
        <v>1067</v>
      </c>
    </row>
    <row r="509" spans="1:54" x14ac:dyDescent="0.25">
      <c r="A509" s="1">
        <v>9665</v>
      </c>
      <c r="B509" s="1" t="s">
        <v>512</v>
      </c>
      <c r="C509" s="1">
        <v>65149061</v>
      </c>
      <c r="D509" s="1" t="s">
        <v>1027</v>
      </c>
      <c r="E509" s="1" t="s">
        <v>1290</v>
      </c>
      <c r="F509" s="1" t="s">
        <v>1031</v>
      </c>
      <c r="G509" s="2">
        <v>0.95362318840579707</v>
      </c>
      <c r="H509" s="1">
        <v>0</v>
      </c>
      <c r="I509" s="1">
        <v>38</v>
      </c>
      <c r="J509" s="1">
        <v>0</v>
      </c>
      <c r="K509" s="1">
        <v>0</v>
      </c>
      <c r="L509" s="1">
        <v>61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66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 t="s">
        <v>1067</v>
      </c>
    </row>
    <row r="510" spans="1:54" x14ac:dyDescent="0.25">
      <c r="A510" s="1">
        <v>9686</v>
      </c>
      <c r="B510" s="1" t="s">
        <v>513</v>
      </c>
      <c r="C510" s="1">
        <v>71499900</v>
      </c>
      <c r="D510" s="1" t="s">
        <v>1027</v>
      </c>
      <c r="E510" s="1" t="s">
        <v>1288</v>
      </c>
      <c r="F510" s="1" t="s">
        <v>1032</v>
      </c>
      <c r="G510" s="2">
        <v>0.97175141242937857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112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47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 t="s">
        <v>1067</v>
      </c>
    </row>
    <row r="511" spans="1:54" x14ac:dyDescent="0.25">
      <c r="A511" s="1">
        <v>9688</v>
      </c>
      <c r="B511" s="1" t="s">
        <v>514</v>
      </c>
      <c r="C511" s="1">
        <v>69255300</v>
      </c>
      <c r="D511" s="1" t="s">
        <v>1027</v>
      </c>
      <c r="E511" s="1" t="s">
        <v>1292</v>
      </c>
      <c r="F511" s="1" t="s">
        <v>1030</v>
      </c>
      <c r="G511" s="2">
        <v>0.90228013029315957</v>
      </c>
      <c r="H511" s="1">
        <v>0</v>
      </c>
      <c r="I511" s="1">
        <v>0</v>
      </c>
      <c r="J511" s="1">
        <v>0</v>
      </c>
      <c r="K511" s="1">
        <v>0</v>
      </c>
      <c r="L511" s="1">
        <v>31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42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31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2021</v>
      </c>
    </row>
    <row r="512" spans="1:54" x14ac:dyDescent="0.25">
      <c r="A512" s="1">
        <v>9690</v>
      </c>
      <c r="B512" s="1" t="s">
        <v>515</v>
      </c>
      <c r="C512" s="1">
        <v>69255100</v>
      </c>
      <c r="D512" s="1" t="s">
        <v>1027</v>
      </c>
      <c r="E512" s="1" t="s">
        <v>1293</v>
      </c>
      <c r="F512" s="1" t="s">
        <v>1030</v>
      </c>
      <c r="G512" s="2">
        <v>0.83720930232558144</v>
      </c>
      <c r="H512" s="1">
        <v>0</v>
      </c>
      <c r="I512" s="1">
        <v>0</v>
      </c>
      <c r="J512" s="1">
        <v>0</v>
      </c>
      <c r="K512" s="1">
        <v>0</v>
      </c>
      <c r="L512" s="1">
        <v>20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20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 t="s">
        <v>1067</v>
      </c>
    </row>
    <row r="513" spans="1:54" x14ac:dyDescent="0.25">
      <c r="A513" s="1">
        <v>9693</v>
      </c>
      <c r="B513" s="1" t="s">
        <v>516</v>
      </c>
      <c r="C513" s="1">
        <v>69072000</v>
      </c>
      <c r="D513" s="1" t="s">
        <v>1027</v>
      </c>
      <c r="E513" s="1" t="s">
        <v>1294</v>
      </c>
      <c r="F513" s="1" t="s">
        <v>1030</v>
      </c>
      <c r="G513" s="2">
        <v>0.91784989858012167</v>
      </c>
      <c r="H513" s="1">
        <v>0</v>
      </c>
      <c r="I513" s="1">
        <v>0</v>
      </c>
      <c r="J513" s="1">
        <v>0</v>
      </c>
      <c r="K513" s="1">
        <v>0</v>
      </c>
      <c r="L513" s="1">
        <v>138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126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96</v>
      </c>
      <c r="AF513" s="1">
        <v>0</v>
      </c>
      <c r="AG513" s="1">
        <v>0</v>
      </c>
      <c r="AH513" s="1">
        <v>0</v>
      </c>
      <c r="AI513" s="1">
        <v>133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 t="s">
        <v>1067</v>
      </c>
    </row>
    <row r="514" spans="1:54" x14ac:dyDescent="0.25">
      <c r="A514" s="1">
        <v>9694</v>
      </c>
      <c r="B514" s="1" t="s">
        <v>517</v>
      </c>
      <c r="C514" s="1">
        <v>71499900</v>
      </c>
      <c r="D514" s="1" t="s">
        <v>1027</v>
      </c>
      <c r="E514" s="1" t="s">
        <v>1288</v>
      </c>
      <c r="F514" s="1" t="s">
        <v>1032</v>
      </c>
      <c r="G514" s="2">
        <v>0.9169435215946844</v>
      </c>
      <c r="H514" s="1">
        <v>0</v>
      </c>
      <c r="I514" s="1">
        <v>38</v>
      </c>
      <c r="J514" s="1">
        <v>0</v>
      </c>
      <c r="K514" s="1">
        <v>0</v>
      </c>
      <c r="L514" s="1">
        <v>48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55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2020</v>
      </c>
    </row>
    <row r="515" spans="1:54" x14ac:dyDescent="0.25">
      <c r="A515" s="1">
        <v>9695</v>
      </c>
      <c r="B515" s="1" t="s">
        <v>518</v>
      </c>
      <c r="C515" s="1">
        <v>69254900</v>
      </c>
      <c r="D515" s="1" t="s">
        <v>1027</v>
      </c>
      <c r="E515" s="1" t="s">
        <v>1288</v>
      </c>
      <c r="F515" s="1" t="s">
        <v>1030</v>
      </c>
      <c r="G515" s="2">
        <v>0.79200000000000004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17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25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 t="s">
        <v>1067</v>
      </c>
    </row>
    <row r="516" spans="1:54" x14ac:dyDescent="0.25">
      <c r="A516" s="1">
        <v>9697</v>
      </c>
      <c r="B516" s="1" t="s">
        <v>519</v>
      </c>
      <c r="C516" s="1">
        <v>69255100</v>
      </c>
      <c r="D516" s="1" t="s">
        <v>1027</v>
      </c>
      <c r="E516" s="1" t="s">
        <v>1293</v>
      </c>
      <c r="F516" s="1" t="s">
        <v>1030</v>
      </c>
      <c r="G516" s="2">
        <v>0.91596638655462181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44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13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 t="s">
        <v>1067</v>
      </c>
    </row>
    <row r="517" spans="1:54" x14ac:dyDescent="0.25">
      <c r="A517" s="1">
        <v>9754</v>
      </c>
      <c r="B517" s="1" t="s">
        <v>520</v>
      </c>
      <c r="C517" s="1">
        <v>72524100</v>
      </c>
      <c r="D517" s="1" t="s">
        <v>1027</v>
      </c>
      <c r="E517" s="1" t="s">
        <v>1294</v>
      </c>
      <c r="F517" s="1" t="s">
        <v>1031</v>
      </c>
      <c r="G517" s="2">
        <v>0.88803088803088803</v>
      </c>
      <c r="H517" s="1">
        <v>0</v>
      </c>
      <c r="I517" s="1">
        <v>197</v>
      </c>
      <c r="J517" s="1">
        <v>0</v>
      </c>
      <c r="K517" s="1">
        <v>0</v>
      </c>
      <c r="L517" s="1">
        <v>79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2020</v>
      </c>
    </row>
    <row r="518" spans="1:54" x14ac:dyDescent="0.25">
      <c r="A518" s="1">
        <v>9779</v>
      </c>
      <c r="B518" s="1" t="s">
        <v>521</v>
      </c>
      <c r="C518" s="1">
        <v>65145586</v>
      </c>
      <c r="D518" s="1" t="s">
        <v>1027</v>
      </c>
      <c r="E518" s="1" t="s">
        <v>1294</v>
      </c>
      <c r="F518" s="1" t="s">
        <v>1031</v>
      </c>
      <c r="G518" s="2">
        <v>0.93835616438356162</v>
      </c>
      <c r="H518" s="1">
        <v>0</v>
      </c>
      <c r="I518" s="1">
        <v>48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72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33</v>
      </c>
      <c r="AK518" s="1">
        <v>0</v>
      </c>
      <c r="AL518" s="1">
        <v>97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55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 t="s">
        <v>1067</v>
      </c>
    </row>
    <row r="519" spans="1:54" x14ac:dyDescent="0.25">
      <c r="A519" s="1">
        <v>9781</v>
      </c>
      <c r="B519" s="1" t="s">
        <v>522</v>
      </c>
      <c r="C519" s="1">
        <v>65116354</v>
      </c>
      <c r="D519" s="1" t="s">
        <v>1027</v>
      </c>
      <c r="E519" s="1" t="s">
        <v>1294</v>
      </c>
      <c r="F519" s="1" t="s">
        <v>1031</v>
      </c>
      <c r="G519" s="2">
        <v>0.92746478873239435</v>
      </c>
      <c r="H519" s="1">
        <v>0</v>
      </c>
      <c r="I519" s="1">
        <v>0</v>
      </c>
      <c r="J519" s="1">
        <v>0</v>
      </c>
      <c r="K519" s="1">
        <v>0</v>
      </c>
      <c r="L519" s="1">
        <v>122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66</v>
      </c>
      <c r="AC519" s="1">
        <v>0</v>
      </c>
      <c r="AD519" s="1">
        <v>0</v>
      </c>
      <c r="AE519" s="1">
        <v>68</v>
      </c>
      <c r="AF519" s="1">
        <v>0</v>
      </c>
      <c r="AG519" s="1">
        <v>0</v>
      </c>
      <c r="AH519" s="1">
        <v>0</v>
      </c>
      <c r="AI519" s="1">
        <v>132</v>
      </c>
      <c r="AJ519" s="1">
        <v>0</v>
      </c>
      <c r="AK519" s="1">
        <v>0</v>
      </c>
      <c r="AL519" s="1">
        <v>200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135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 t="s">
        <v>1067</v>
      </c>
    </row>
    <row r="520" spans="1:54" x14ac:dyDescent="0.25">
      <c r="A520" s="1">
        <v>9784</v>
      </c>
      <c r="B520" s="1" t="s">
        <v>523</v>
      </c>
      <c r="C520" s="1">
        <v>65154721</v>
      </c>
      <c r="D520" s="1" t="s">
        <v>1027</v>
      </c>
      <c r="E520" s="1" t="s">
        <v>1294</v>
      </c>
      <c r="F520" s="1" t="s">
        <v>1031</v>
      </c>
      <c r="G520" s="2">
        <v>0.97979797979797978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51</v>
      </c>
      <c r="V520" s="1">
        <v>0</v>
      </c>
      <c r="W520" s="1">
        <v>0</v>
      </c>
      <c r="X520" s="1">
        <v>13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 t="s">
        <v>1067</v>
      </c>
    </row>
    <row r="521" spans="1:54" x14ac:dyDescent="0.25">
      <c r="A521" s="1">
        <v>9799</v>
      </c>
      <c r="B521" s="1" t="s">
        <v>524</v>
      </c>
      <c r="C521" s="1">
        <v>82882600</v>
      </c>
      <c r="D521" s="1" t="s">
        <v>1027</v>
      </c>
      <c r="E521" s="1" t="s">
        <v>1288</v>
      </c>
      <c r="F521" s="1" t="s">
        <v>1031</v>
      </c>
      <c r="G521" s="2">
        <v>0.86417322834645671</v>
      </c>
      <c r="H521" s="1">
        <v>0</v>
      </c>
      <c r="I521" s="1">
        <v>0</v>
      </c>
      <c r="J521" s="1">
        <v>0</v>
      </c>
      <c r="K521" s="1">
        <v>0</v>
      </c>
      <c r="L521" s="1">
        <v>256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 t="s">
        <v>1067</v>
      </c>
    </row>
    <row r="522" spans="1:54" x14ac:dyDescent="0.25">
      <c r="A522" s="1">
        <v>9810</v>
      </c>
      <c r="B522" s="1" t="s">
        <v>525</v>
      </c>
      <c r="C522" s="1">
        <v>65068370</v>
      </c>
      <c r="D522" s="1" t="s">
        <v>1027</v>
      </c>
      <c r="E522" s="1" t="s">
        <v>1293</v>
      </c>
      <c r="F522" s="1" t="s">
        <v>1031</v>
      </c>
      <c r="G522" s="2">
        <v>0.91416309012875541</v>
      </c>
      <c r="H522" s="1">
        <v>0</v>
      </c>
      <c r="I522" s="1">
        <v>0</v>
      </c>
      <c r="J522" s="1">
        <v>0</v>
      </c>
      <c r="K522" s="1">
        <v>0</v>
      </c>
      <c r="L522" s="1">
        <v>43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 t="s">
        <v>1067</v>
      </c>
    </row>
    <row r="523" spans="1:54" x14ac:dyDescent="0.25">
      <c r="A523" s="1">
        <v>9827</v>
      </c>
      <c r="B523" s="1" t="s">
        <v>526</v>
      </c>
      <c r="C523" s="1">
        <v>65154596</v>
      </c>
      <c r="D523" s="1" t="s">
        <v>1027</v>
      </c>
      <c r="E523" s="1" t="s">
        <v>1294</v>
      </c>
      <c r="F523" s="1" t="s">
        <v>1031</v>
      </c>
      <c r="G523" s="2">
        <v>0.88646967340590976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65</v>
      </c>
      <c r="AF523" s="1">
        <v>0</v>
      </c>
      <c r="AG523" s="1">
        <v>0</v>
      </c>
      <c r="AH523" s="1">
        <v>0</v>
      </c>
      <c r="AI523" s="1">
        <v>78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 t="s">
        <v>1067</v>
      </c>
    </row>
    <row r="524" spans="1:54" x14ac:dyDescent="0.25">
      <c r="A524" s="1">
        <v>9829</v>
      </c>
      <c r="B524" s="1" t="s">
        <v>527</v>
      </c>
      <c r="C524" s="1">
        <v>65115159</v>
      </c>
      <c r="D524" s="1" t="s">
        <v>1027</v>
      </c>
      <c r="E524" s="1" t="s">
        <v>1294</v>
      </c>
      <c r="F524" s="1" t="s">
        <v>1031</v>
      </c>
      <c r="G524" s="2">
        <v>0.94545454545454544</v>
      </c>
      <c r="H524" s="1">
        <v>0</v>
      </c>
      <c r="I524" s="1">
        <v>0</v>
      </c>
      <c r="J524" s="1">
        <v>0</v>
      </c>
      <c r="K524" s="1">
        <v>0</v>
      </c>
      <c r="L524" s="1">
        <v>69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148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2020</v>
      </c>
    </row>
    <row r="525" spans="1:54" x14ac:dyDescent="0.25">
      <c r="A525" s="1">
        <v>9834</v>
      </c>
      <c r="B525" s="1" t="s">
        <v>528</v>
      </c>
      <c r="C525" s="1">
        <v>65145586</v>
      </c>
      <c r="D525" s="1" t="s">
        <v>1027</v>
      </c>
      <c r="E525" s="1" t="s">
        <v>1292</v>
      </c>
      <c r="F525" s="1" t="s">
        <v>1031</v>
      </c>
      <c r="G525" s="2">
        <v>0.9691558441558441</v>
      </c>
      <c r="H525" s="1">
        <v>0</v>
      </c>
      <c r="I525" s="1">
        <v>66</v>
      </c>
      <c r="J525" s="1">
        <v>0</v>
      </c>
      <c r="K525" s="1">
        <v>0</v>
      </c>
      <c r="L525" s="1">
        <v>63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76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93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 t="s">
        <v>1067</v>
      </c>
    </row>
    <row r="526" spans="1:54" x14ac:dyDescent="0.25">
      <c r="A526" s="1">
        <v>9853</v>
      </c>
      <c r="B526" s="1" t="s">
        <v>529</v>
      </c>
      <c r="C526" s="1">
        <v>65165605</v>
      </c>
      <c r="D526" s="1" t="s">
        <v>1027</v>
      </c>
      <c r="E526" s="1" t="s">
        <v>1293</v>
      </c>
      <c r="F526" s="1" t="s">
        <v>1031</v>
      </c>
      <c r="G526" s="2">
        <v>0.92517006802721091</v>
      </c>
      <c r="H526" s="1">
        <v>0</v>
      </c>
      <c r="I526" s="1">
        <v>0</v>
      </c>
      <c r="J526" s="1">
        <v>0</v>
      </c>
      <c r="K526" s="1">
        <v>0</v>
      </c>
      <c r="L526" s="1">
        <v>34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43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 t="s">
        <v>1067</v>
      </c>
    </row>
    <row r="527" spans="1:54" x14ac:dyDescent="0.25">
      <c r="A527" s="1">
        <v>9860</v>
      </c>
      <c r="B527" s="1" t="s">
        <v>530</v>
      </c>
      <c r="C527" s="1">
        <v>70417500</v>
      </c>
      <c r="D527" s="1" t="s">
        <v>1027</v>
      </c>
      <c r="E527" s="1" t="s">
        <v>1294</v>
      </c>
      <c r="F527" s="1" t="s">
        <v>1032</v>
      </c>
      <c r="G527" s="2">
        <v>0.88021534320323014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118</v>
      </c>
      <c r="Y527" s="1">
        <v>108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117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2021</v>
      </c>
    </row>
    <row r="528" spans="1:54" x14ac:dyDescent="0.25">
      <c r="A528" s="1">
        <v>9861</v>
      </c>
      <c r="B528" s="1" t="s">
        <v>531</v>
      </c>
      <c r="C528" s="1">
        <v>69254300</v>
      </c>
      <c r="D528" s="1" t="s">
        <v>1027</v>
      </c>
      <c r="E528" s="1" t="s">
        <v>1279</v>
      </c>
      <c r="F528" s="1" t="s">
        <v>1030</v>
      </c>
      <c r="G528" s="2">
        <v>0.77627118644067794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61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 t="s">
        <v>1067</v>
      </c>
    </row>
    <row r="529" spans="1:54" x14ac:dyDescent="0.25">
      <c r="A529" s="1">
        <v>9862</v>
      </c>
      <c r="B529" s="1" t="s">
        <v>532</v>
      </c>
      <c r="C529" s="1">
        <v>69254300</v>
      </c>
      <c r="D529" s="1" t="s">
        <v>1027</v>
      </c>
      <c r="E529" s="1" t="s">
        <v>1279</v>
      </c>
      <c r="F529" s="1" t="s">
        <v>1030</v>
      </c>
      <c r="G529" s="2">
        <v>0.89859594383775354</v>
      </c>
      <c r="H529" s="1">
        <v>0</v>
      </c>
      <c r="I529" s="1">
        <v>0</v>
      </c>
      <c r="J529" s="1">
        <v>0</v>
      </c>
      <c r="K529" s="1">
        <v>0</v>
      </c>
      <c r="L529" s="1">
        <v>68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70</v>
      </c>
      <c r="AH529" s="1">
        <v>0</v>
      </c>
      <c r="AI529" s="1">
        <v>0</v>
      </c>
      <c r="AJ529" s="1">
        <v>0</v>
      </c>
      <c r="AK529" s="1">
        <v>0</v>
      </c>
      <c r="AL529" s="1">
        <v>112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56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 t="s">
        <v>1067</v>
      </c>
    </row>
    <row r="530" spans="1:54" x14ac:dyDescent="0.25">
      <c r="A530" s="1">
        <v>9864</v>
      </c>
      <c r="B530" s="1" t="s">
        <v>533</v>
      </c>
      <c r="C530" s="1">
        <v>71309800</v>
      </c>
      <c r="D530" s="1" t="s">
        <v>1027</v>
      </c>
      <c r="E530" s="1" t="s">
        <v>1295</v>
      </c>
      <c r="F530" s="1" t="s">
        <v>1029</v>
      </c>
      <c r="G530" s="2">
        <v>0.88767123287671235</v>
      </c>
      <c r="H530" s="1">
        <v>0</v>
      </c>
      <c r="I530" s="1">
        <v>0</v>
      </c>
      <c r="J530" s="1">
        <v>0</v>
      </c>
      <c r="K530" s="1">
        <v>0</v>
      </c>
      <c r="L530" s="1">
        <v>83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 t="s">
        <v>1067</v>
      </c>
    </row>
    <row r="531" spans="1:54" x14ac:dyDescent="0.25">
      <c r="A531" s="1">
        <v>9865</v>
      </c>
      <c r="B531" s="1" t="s">
        <v>534</v>
      </c>
      <c r="C531" s="1">
        <v>69255000</v>
      </c>
      <c r="D531" s="1" t="s">
        <v>1027</v>
      </c>
      <c r="E531" s="1" t="s">
        <v>1296</v>
      </c>
      <c r="F531" s="1" t="s">
        <v>1030</v>
      </c>
      <c r="G531" s="2">
        <v>0.88020833333333337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83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34</v>
      </c>
      <c r="AL531" s="1">
        <v>18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 t="s">
        <v>1067</v>
      </c>
    </row>
    <row r="532" spans="1:54" x14ac:dyDescent="0.25">
      <c r="A532" s="1">
        <v>9866</v>
      </c>
      <c r="B532" s="1" t="s">
        <v>535</v>
      </c>
      <c r="C532" s="1">
        <v>70729100</v>
      </c>
      <c r="D532" s="1" t="s">
        <v>1027</v>
      </c>
      <c r="E532" s="1" t="s">
        <v>1279</v>
      </c>
      <c r="F532" s="1" t="s">
        <v>1032</v>
      </c>
      <c r="G532" s="2">
        <v>0.82462057335581784</v>
      </c>
      <c r="H532" s="1">
        <v>0</v>
      </c>
      <c r="I532" s="1">
        <v>72</v>
      </c>
      <c r="J532" s="1">
        <v>0</v>
      </c>
      <c r="K532" s="1">
        <v>0</v>
      </c>
      <c r="L532" s="1">
        <v>131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100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 t="s">
        <v>1067</v>
      </c>
    </row>
    <row r="533" spans="1:54" x14ac:dyDescent="0.25">
      <c r="A533" s="1">
        <v>9867</v>
      </c>
      <c r="B533" s="1" t="s">
        <v>536</v>
      </c>
      <c r="C533" s="1">
        <v>71309800</v>
      </c>
      <c r="D533" s="1" t="s">
        <v>1027</v>
      </c>
      <c r="E533" s="1" t="s">
        <v>1295</v>
      </c>
      <c r="F533" s="1" t="s">
        <v>1029</v>
      </c>
      <c r="G533" s="2">
        <v>0.91679748822605966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69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68</v>
      </c>
      <c r="AJ533" s="1">
        <v>0</v>
      </c>
      <c r="AK533" s="1">
        <v>0</v>
      </c>
      <c r="AL533" s="1">
        <v>184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 t="s">
        <v>1067</v>
      </c>
    </row>
    <row r="534" spans="1:54" x14ac:dyDescent="0.25">
      <c r="A534" s="1">
        <v>9887</v>
      </c>
      <c r="B534" s="1" t="s">
        <v>537</v>
      </c>
      <c r="C534" s="1">
        <v>71309800</v>
      </c>
      <c r="D534" s="1" t="s">
        <v>1027</v>
      </c>
      <c r="E534" s="1" t="s">
        <v>1295</v>
      </c>
      <c r="F534" s="1" t="s">
        <v>1029</v>
      </c>
      <c r="G534" s="2">
        <v>0.89221556886227549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30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 t="s">
        <v>1067</v>
      </c>
    </row>
    <row r="535" spans="1:54" x14ac:dyDescent="0.25">
      <c r="A535" s="1">
        <v>9889</v>
      </c>
      <c r="B535" s="1" t="s">
        <v>538</v>
      </c>
      <c r="C535" s="1">
        <v>71309800</v>
      </c>
      <c r="D535" s="1" t="s">
        <v>1027</v>
      </c>
      <c r="E535" s="1" t="s">
        <v>1295</v>
      </c>
      <c r="F535" s="1" t="s">
        <v>1029</v>
      </c>
      <c r="G535" s="2">
        <v>0.91836734693877553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43</v>
      </c>
      <c r="AT535" s="1">
        <v>59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 t="s">
        <v>1067</v>
      </c>
    </row>
    <row r="536" spans="1:54" x14ac:dyDescent="0.25">
      <c r="A536" s="1">
        <v>9897</v>
      </c>
      <c r="B536" s="1" t="s">
        <v>539</v>
      </c>
      <c r="C536" s="1">
        <v>65143021</v>
      </c>
      <c r="D536" s="1" t="s">
        <v>1027</v>
      </c>
      <c r="E536" s="1" t="s">
        <v>1295</v>
      </c>
      <c r="F536" s="1" t="s">
        <v>1031</v>
      </c>
      <c r="G536" s="2">
        <v>0.90627420604182807</v>
      </c>
      <c r="H536" s="1">
        <v>0</v>
      </c>
      <c r="I536" s="1">
        <v>212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130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292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 t="s">
        <v>1067</v>
      </c>
    </row>
    <row r="537" spans="1:54" x14ac:dyDescent="0.25">
      <c r="A537" s="1">
        <v>9900</v>
      </c>
      <c r="B537" s="1" t="s">
        <v>540</v>
      </c>
      <c r="C537" s="1">
        <v>65094801</v>
      </c>
      <c r="D537" s="1" t="s">
        <v>1027</v>
      </c>
      <c r="E537" s="1" t="s">
        <v>1296</v>
      </c>
      <c r="F537" s="1" t="s">
        <v>1031</v>
      </c>
      <c r="G537" s="2">
        <v>0.88802083333333337</v>
      </c>
      <c r="H537" s="1">
        <v>0</v>
      </c>
      <c r="I537" s="1">
        <v>29</v>
      </c>
      <c r="J537" s="1">
        <v>0</v>
      </c>
      <c r="K537" s="1">
        <v>0</v>
      </c>
      <c r="L537" s="1">
        <v>139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84</v>
      </c>
      <c r="V537" s="1">
        <v>0</v>
      </c>
      <c r="W537" s="1">
        <v>0</v>
      </c>
      <c r="X537" s="1">
        <v>0</v>
      </c>
      <c r="Y537" s="1">
        <v>25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91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 t="s">
        <v>1067</v>
      </c>
    </row>
    <row r="538" spans="1:54" x14ac:dyDescent="0.25">
      <c r="A538" s="1">
        <v>9909</v>
      </c>
      <c r="B538" s="1" t="s">
        <v>541</v>
      </c>
      <c r="C538" s="1">
        <v>72725600</v>
      </c>
      <c r="D538" s="1" t="s">
        <v>1027</v>
      </c>
      <c r="E538" s="1" t="s">
        <v>1295</v>
      </c>
      <c r="F538" s="1" t="s">
        <v>1031</v>
      </c>
      <c r="G538" s="2">
        <v>0.91218354430379744</v>
      </c>
      <c r="H538" s="1">
        <v>0</v>
      </c>
      <c r="I538" s="1">
        <v>0</v>
      </c>
      <c r="J538" s="1">
        <v>0</v>
      </c>
      <c r="K538" s="1">
        <v>0</v>
      </c>
      <c r="L538" s="1">
        <v>127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120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139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2021</v>
      </c>
    </row>
    <row r="539" spans="1:54" x14ac:dyDescent="0.25">
      <c r="A539" s="1">
        <v>9917</v>
      </c>
      <c r="B539" s="1" t="s">
        <v>542</v>
      </c>
      <c r="C539" s="1">
        <v>65155892</v>
      </c>
      <c r="D539" s="1" t="s">
        <v>1027</v>
      </c>
      <c r="E539" s="1" t="s">
        <v>1295</v>
      </c>
      <c r="F539" s="1" t="s">
        <v>1031</v>
      </c>
      <c r="G539" s="2">
        <v>0.91190108191653785</v>
      </c>
      <c r="H539" s="1">
        <v>0</v>
      </c>
      <c r="I539" s="1">
        <v>86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87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174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2021</v>
      </c>
    </row>
    <row r="540" spans="1:54" x14ac:dyDescent="0.25">
      <c r="A540" s="1">
        <v>9942</v>
      </c>
      <c r="B540" s="1" t="s">
        <v>543</v>
      </c>
      <c r="C540" s="1">
        <v>65147265</v>
      </c>
      <c r="D540" s="1" t="s">
        <v>1027</v>
      </c>
      <c r="E540" s="1" t="s">
        <v>1279</v>
      </c>
      <c r="F540" s="1" t="s">
        <v>1031</v>
      </c>
      <c r="G540" s="2">
        <v>0.76249999999999996</v>
      </c>
      <c r="H540" s="1">
        <v>0</v>
      </c>
      <c r="I540" s="1">
        <v>0</v>
      </c>
      <c r="J540" s="1">
        <v>0</v>
      </c>
      <c r="K540" s="1">
        <v>0</v>
      </c>
      <c r="L540" s="1">
        <v>37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 t="s">
        <v>1067</v>
      </c>
    </row>
    <row r="541" spans="1:54" x14ac:dyDescent="0.25">
      <c r="A541" s="1">
        <v>9945</v>
      </c>
      <c r="B541" s="1" t="s">
        <v>544</v>
      </c>
      <c r="C541" s="1">
        <v>65144841</v>
      </c>
      <c r="D541" s="1" t="s">
        <v>1027</v>
      </c>
      <c r="E541" s="1" t="s">
        <v>1295</v>
      </c>
      <c r="F541" s="1" t="s">
        <v>1031</v>
      </c>
      <c r="G541" s="2">
        <v>0.88</v>
      </c>
      <c r="H541" s="1">
        <v>0</v>
      </c>
      <c r="I541" s="1">
        <v>0</v>
      </c>
      <c r="J541" s="1">
        <v>0</v>
      </c>
      <c r="K541" s="1">
        <v>0</v>
      </c>
      <c r="L541" s="1">
        <v>61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 t="s">
        <v>1067</v>
      </c>
    </row>
    <row r="542" spans="1:54" x14ac:dyDescent="0.25">
      <c r="A542" s="1">
        <v>9947</v>
      </c>
      <c r="B542" s="1" t="s">
        <v>545</v>
      </c>
      <c r="C542" s="1">
        <v>65081958</v>
      </c>
      <c r="D542" s="1" t="s">
        <v>1027</v>
      </c>
      <c r="E542" s="1" t="s">
        <v>1296</v>
      </c>
      <c r="F542" s="1" t="s">
        <v>1031</v>
      </c>
      <c r="G542" s="2">
        <v>0.80712166172106825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89</v>
      </c>
      <c r="X542" s="1">
        <v>79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69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 t="s">
        <v>1067</v>
      </c>
    </row>
    <row r="543" spans="1:54" x14ac:dyDescent="0.25">
      <c r="A543" s="1">
        <v>9955</v>
      </c>
      <c r="B543" s="1" t="s">
        <v>546</v>
      </c>
      <c r="C543" s="1">
        <v>65147253</v>
      </c>
      <c r="D543" s="1" t="s">
        <v>1027</v>
      </c>
      <c r="E543" s="1" t="s">
        <v>1295</v>
      </c>
      <c r="F543" s="1" t="s">
        <v>1031</v>
      </c>
      <c r="G543" s="2">
        <v>0.80952380952380953</v>
      </c>
      <c r="H543" s="1">
        <v>0</v>
      </c>
      <c r="I543" s="1">
        <v>0</v>
      </c>
      <c r="J543" s="1">
        <v>0</v>
      </c>
      <c r="K543" s="1">
        <v>0</v>
      </c>
      <c r="L543" s="1">
        <v>37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37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 t="s">
        <v>1067</v>
      </c>
    </row>
    <row r="544" spans="1:54" x14ac:dyDescent="0.25">
      <c r="A544" s="1">
        <v>9957</v>
      </c>
      <c r="B544" s="1" t="s">
        <v>547</v>
      </c>
      <c r="C544" s="1">
        <v>65150768</v>
      </c>
      <c r="D544" s="1" t="s">
        <v>1027</v>
      </c>
      <c r="E544" s="1" t="s">
        <v>1295</v>
      </c>
      <c r="F544" s="1" t="s">
        <v>1031</v>
      </c>
      <c r="G544" s="2">
        <v>0.87857961053837341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165</v>
      </c>
      <c r="V544" s="1">
        <v>175</v>
      </c>
      <c r="W544" s="1">
        <v>0</v>
      </c>
      <c r="X544" s="1">
        <v>91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 t="s">
        <v>1067</v>
      </c>
    </row>
    <row r="545" spans="1:54" x14ac:dyDescent="0.25">
      <c r="A545" s="1">
        <v>9981</v>
      </c>
      <c r="B545" s="1" t="s">
        <v>548</v>
      </c>
      <c r="C545" s="1">
        <v>70417500</v>
      </c>
      <c r="D545" s="1" t="s">
        <v>1027</v>
      </c>
      <c r="E545" s="1" t="s">
        <v>1295</v>
      </c>
      <c r="F545" s="1" t="s">
        <v>1032</v>
      </c>
      <c r="G545" s="2">
        <v>0.91346153846153844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171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95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 t="s">
        <v>1067</v>
      </c>
    </row>
    <row r="546" spans="1:54" x14ac:dyDescent="0.25">
      <c r="A546" s="1">
        <v>9982</v>
      </c>
      <c r="B546" s="1" t="s">
        <v>549</v>
      </c>
      <c r="C546" s="1">
        <v>71499900</v>
      </c>
      <c r="D546" s="1" t="s">
        <v>1027</v>
      </c>
      <c r="E546" s="1" t="s">
        <v>1277</v>
      </c>
      <c r="F546" s="1" t="s">
        <v>1032</v>
      </c>
      <c r="G546" s="2">
        <v>0.94296577946768056</v>
      </c>
      <c r="H546" s="1">
        <v>0</v>
      </c>
      <c r="I546" s="1">
        <v>116</v>
      </c>
      <c r="J546" s="1">
        <v>0</v>
      </c>
      <c r="K546" s="1">
        <v>0</v>
      </c>
      <c r="L546" s="1">
        <v>275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2020</v>
      </c>
    </row>
    <row r="547" spans="1:54" x14ac:dyDescent="0.25">
      <c r="A547" s="1">
        <v>9985</v>
      </c>
      <c r="B547" s="1" t="s">
        <v>550</v>
      </c>
      <c r="C547" s="1">
        <v>70913100</v>
      </c>
      <c r="D547" s="1" t="s">
        <v>1027</v>
      </c>
      <c r="E547" s="1" t="s">
        <v>1277</v>
      </c>
      <c r="F547" s="1" t="s">
        <v>1029</v>
      </c>
      <c r="G547" s="2">
        <v>0.82291666666666663</v>
      </c>
      <c r="H547" s="1">
        <v>0</v>
      </c>
      <c r="I547" s="1">
        <v>0</v>
      </c>
      <c r="J547" s="1">
        <v>0</v>
      </c>
      <c r="K547" s="1">
        <v>0</v>
      </c>
      <c r="L547" s="1">
        <v>51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123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 t="s">
        <v>1067</v>
      </c>
    </row>
    <row r="548" spans="1:54" x14ac:dyDescent="0.25">
      <c r="A548" s="1">
        <v>9986</v>
      </c>
      <c r="B548" s="1" t="s">
        <v>551</v>
      </c>
      <c r="C548" s="1">
        <v>70913100</v>
      </c>
      <c r="D548" s="1" t="s">
        <v>1027</v>
      </c>
      <c r="E548" s="1" t="s">
        <v>1277</v>
      </c>
      <c r="F548" s="1" t="s">
        <v>1029</v>
      </c>
      <c r="G548" s="2">
        <v>0.85800604229607247</v>
      </c>
      <c r="H548" s="1">
        <v>0</v>
      </c>
      <c r="I548" s="1">
        <v>90</v>
      </c>
      <c r="J548" s="1">
        <v>0</v>
      </c>
      <c r="K548" s="1">
        <v>0</v>
      </c>
      <c r="L548" s="1">
        <v>60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 t="s">
        <v>1067</v>
      </c>
    </row>
    <row r="549" spans="1:54" x14ac:dyDescent="0.25">
      <c r="A549" s="1">
        <v>10030</v>
      </c>
      <c r="B549" s="1" t="s">
        <v>552</v>
      </c>
      <c r="C549" s="1">
        <v>70655815</v>
      </c>
      <c r="D549" s="1" t="s">
        <v>1027</v>
      </c>
      <c r="E549" s="1" t="s">
        <v>1277</v>
      </c>
      <c r="F549" s="1" t="s">
        <v>1031</v>
      </c>
      <c r="G549" s="2">
        <v>0.82852564102564108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121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 t="s">
        <v>1067</v>
      </c>
    </row>
    <row r="550" spans="1:54" x14ac:dyDescent="0.25">
      <c r="A550" s="1">
        <v>10044</v>
      </c>
      <c r="B550" s="1" t="s">
        <v>553</v>
      </c>
      <c r="C550" s="1">
        <v>65525400</v>
      </c>
      <c r="D550" s="1" t="s">
        <v>1027</v>
      </c>
      <c r="E550" s="1" t="s">
        <v>1277</v>
      </c>
      <c r="F550" s="1" t="s">
        <v>1031</v>
      </c>
      <c r="G550" s="2">
        <v>0.89502018842530284</v>
      </c>
      <c r="H550" s="1">
        <v>0</v>
      </c>
      <c r="I550" s="1">
        <v>0</v>
      </c>
      <c r="J550" s="1">
        <v>0</v>
      </c>
      <c r="K550" s="1">
        <v>0</v>
      </c>
      <c r="L550" s="1">
        <v>103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163</v>
      </c>
      <c r="V550" s="1">
        <v>0</v>
      </c>
      <c r="W550" s="1">
        <v>0</v>
      </c>
      <c r="X550" s="1">
        <v>88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2020</v>
      </c>
    </row>
    <row r="551" spans="1:54" x14ac:dyDescent="0.25">
      <c r="A551" s="1">
        <v>10052</v>
      </c>
      <c r="B551" s="1" t="s">
        <v>554</v>
      </c>
      <c r="C551" s="1">
        <v>65096163</v>
      </c>
      <c r="D551" s="1" t="s">
        <v>1027</v>
      </c>
      <c r="E551" s="1" t="s">
        <v>1297</v>
      </c>
      <c r="F551" s="1" t="s">
        <v>1031</v>
      </c>
      <c r="G551" s="2">
        <v>0.90845070422535212</v>
      </c>
      <c r="H551" s="1">
        <v>0</v>
      </c>
      <c r="I551" s="1">
        <v>0</v>
      </c>
      <c r="J551" s="1">
        <v>0</v>
      </c>
      <c r="K551" s="1">
        <v>0</v>
      </c>
      <c r="L551" s="1">
        <v>81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113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2020</v>
      </c>
    </row>
    <row r="552" spans="1:54" x14ac:dyDescent="0.25">
      <c r="A552" s="1">
        <v>10058</v>
      </c>
      <c r="B552" s="1" t="s">
        <v>555</v>
      </c>
      <c r="C552" s="1">
        <v>65156104</v>
      </c>
      <c r="D552" s="1" t="s">
        <v>1027</v>
      </c>
      <c r="E552" s="1" t="s">
        <v>1279</v>
      </c>
      <c r="F552" s="1" t="s">
        <v>1031</v>
      </c>
      <c r="G552" s="2">
        <v>0.73310810810810811</v>
      </c>
      <c r="H552" s="1">
        <v>0</v>
      </c>
      <c r="I552" s="1">
        <v>0</v>
      </c>
      <c r="J552" s="1">
        <v>0</v>
      </c>
      <c r="K552" s="1">
        <v>0</v>
      </c>
      <c r="L552" s="1">
        <v>136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 t="s">
        <v>1067</v>
      </c>
    </row>
    <row r="553" spans="1:54" x14ac:dyDescent="0.25">
      <c r="A553" s="1">
        <v>10073</v>
      </c>
      <c r="B553" s="1" t="s">
        <v>556</v>
      </c>
      <c r="C553" s="1">
        <v>70417500</v>
      </c>
      <c r="D553" s="1" t="s">
        <v>1027</v>
      </c>
      <c r="E553" s="1" t="s">
        <v>1277</v>
      </c>
      <c r="F553" s="1" t="s">
        <v>1032</v>
      </c>
      <c r="G553" s="2">
        <v>0.925561797752809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117</v>
      </c>
      <c r="U553" s="1">
        <v>0</v>
      </c>
      <c r="V553" s="1">
        <v>0</v>
      </c>
      <c r="W553" s="1">
        <v>124</v>
      </c>
      <c r="X553" s="1">
        <v>111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2020</v>
      </c>
    </row>
    <row r="554" spans="1:54" x14ac:dyDescent="0.25">
      <c r="A554" s="1">
        <v>10075</v>
      </c>
      <c r="B554" s="1" t="s">
        <v>557</v>
      </c>
      <c r="C554" s="1">
        <v>65154021</v>
      </c>
      <c r="D554" s="1" t="s">
        <v>1027</v>
      </c>
      <c r="E554" s="1" t="s">
        <v>1297</v>
      </c>
      <c r="F554" s="1" t="s">
        <v>1033</v>
      </c>
      <c r="G554" s="2">
        <v>0.92549019607843142</v>
      </c>
      <c r="H554" s="1">
        <v>0</v>
      </c>
      <c r="I554" s="1">
        <v>14</v>
      </c>
      <c r="J554" s="1">
        <v>0</v>
      </c>
      <c r="K554" s="1">
        <v>0</v>
      </c>
      <c r="L554" s="1">
        <v>25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34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30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 t="s">
        <v>1067</v>
      </c>
    </row>
    <row r="555" spans="1:54" x14ac:dyDescent="0.25">
      <c r="A555" s="1">
        <v>10076</v>
      </c>
      <c r="B555" s="1" t="s">
        <v>558</v>
      </c>
      <c r="C555" s="1">
        <v>65154021</v>
      </c>
      <c r="D555" s="1" t="s">
        <v>1027</v>
      </c>
      <c r="E555" s="1" t="s">
        <v>1298</v>
      </c>
      <c r="F555" s="1" t="s">
        <v>1033</v>
      </c>
      <c r="G555" s="2">
        <v>0.89213893967093238</v>
      </c>
      <c r="H555" s="1">
        <v>0</v>
      </c>
      <c r="I555" s="1">
        <v>0</v>
      </c>
      <c r="J555" s="1">
        <v>0</v>
      </c>
      <c r="K555" s="1">
        <v>0</v>
      </c>
      <c r="L555" s="1">
        <v>61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50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63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58</v>
      </c>
      <c r="AT555" s="1">
        <v>74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2021</v>
      </c>
    </row>
    <row r="556" spans="1:54" x14ac:dyDescent="0.25">
      <c r="A556" s="1">
        <v>10077</v>
      </c>
      <c r="B556" s="1" t="s">
        <v>559</v>
      </c>
      <c r="C556" s="1">
        <v>65154021</v>
      </c>
      <c r="D556" s="1" t="s">
        <v>1027</v>
      </c>
      <c r="E556" s="1" t="s">
        <v>1299</v>
      </c>
      <c r="F556" s="1" t="s">
        <v>1033</v>
      </c>
      <c r="G556" s="2">
        <v>0.91708542713567842</v>
      </c>
      <c r="H556" s="1">
        <v>0</v>
      </c>
      <c r="I556" s="1">
        <v>0</v>
      </c>
      <c r="J556" s="1">
        <v>0</v>
      </c>
      <c r="K556" s="1">
        <v>0</v>
      </c>
      <c r="L556" s="1">
        <v>68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57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38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38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2021</v>
      </c>
    </row>
    <row r="557" spans="1:54" x14ac:dyDescent="0.25">
      <c r="A557" s="1">
        <v>10120</v>
      </c>
      <c r="B557" s="1" t="s">
        <v>560</v>
      </c>
      <c r="C557" s="1">
        <v>65154021</v>
      </c>
      <c r="D557" s="1" t="s">
        <v>1027</v>
      </c>
      <c r="E557" s="1" t="s">
        <v>1299</v>
      </c>
      <c r="F557" s="1" t="s">
        <v>1033</v>
      </c>
      <c r="G557" s="8">
        <v>0.86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84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 t="s">
        <v>1067</v>
      </c>
    </row>
    <row r="558" spans="1:54" x14ac:dyDescent="0.25">
      <c r="A558" s="1">
        <v>10126</v>
      </c>
      <c r="B558" s="1" t="s">
        <v>561</v>
      </c>
      <c r="C558" s="1">
        <v>65154021</v>
      </c>
      <c r="D558" s="1" t="s">
        <v>1027</v>
      </c>
      <c r="E558" s="1" t="s">
        <v>1297</v>
      </c>
      <c r="F558" s="1" t="s">
        <v>1033</v>
      </c>
      <c r="G558" s="2">
        <v>0.93023255813953487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40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31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 t="s">
        <v>1067</v>
      </c>
    </row>
    <row r="559" spans="1:54" x14ac:dyDescent="0.25">
      <c r="A559" s="1">
        <v>10158</v>
      </c>
      <c r="B559" s="1" t="s">
        <v>562</v>
      </c>
      <c r="C559" s="1">
        <v>70039900</v>
      </c>
      <c r="D559" s="1" t="s">
        <v>1027</v>
      </c>
      <c r="E559" s="1" t="s">
        <v>1297</v>
      </c>
      <c r="F559" s="1" t="s">
        <v>1031</v>
      </c>
      <c r="G559" s="2">
        <v>0.92976588628762546</v>
      </c>
      <c r="H559" s="1">
        <v>0</v>
      </c>
      <c r="I559" s="1">
        <v>0</v>
      </c>
      <c r="J559" s="1">
        <v>0</v>
      </c>
      <c r="K559" s="1">
        <v>0</v>
      </c>
      <c r="L559" s="1">
        <v>73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71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 t="s">
        <v>1067</v>
      </c>
    </row>
    <row r="560" spans="1:54" x14ac:dyDescent="0.25">
      <c r="A560" s="1">
        <v>10193</v>
      </c>
      <c r="B560" s="1" t="s">
        <v>563</v>
      </c>
      <c r="C560" s="1">
        <v>65111177</v>
      </c>
      <c r="D560" s="1" t="s">
        <v>1027</v>
      </c>
      <c r="E560" s="1" t="s">
        <v>1297</v>
      </c>
      <c r="F560" s="1" t="s">
        <v>1031</v>
      </c>
      <c r="G560" s="2">
        <v>0.9</v>
      </c>
      <c r="H560" s="1">
        <v>0</v>
      </c>
      <c r="I560" s="1">
        <v>0</v>
      </c>
      <c r="J560" s="1">
        <v>0</v>
      </c>
      <c r="K560" s="1">
        <v>0</v>
      </c>
      <c r="L560" s="1">
        <v>75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 t="s">
        <v>1067</v>
      </c>
    </row>
    <row r="561" spans="1:54" x14ac:dyDescent="0.25">
      <c r="A561" s="1">
        <v>10196</v>
      </c>
      <c r="B561" s="1" t="s">
        <v>564</v>
      </c>
      <c r="C561" s="1">
        <v>70417500</v>
      </c>
      <c r="D561" s="1" t="s">
        <v>1027</v>
      </c>
      <c r="E561" s="1" t="s">
        <v>1300</v>
      </c>
      <c r="F561" s="1" t="s">
        <v>1032</v>
      </c>
      <c r="G561" s="2">
        <v>0.9076354679802956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126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158</v>
      </c>
      <c r="AF561" s="1">
        <v>0</v>
      </c>
      <c r="AG561" s="1">
        <v>0</v>
      </c>
      <c r="AH561" s="1">
        <v>0</v>
      </c>
      <c r="AI561" s="1">
        <v>122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2020</v>
      </c>
    </row>
    <row r="562" spans="1:54" x14ac:dyDescent="0.25">
      <c r="A562" s="1">
        <v>10232</v>
      </c>
      <c r="B562" s="1" t="s">
        <v>565</v>
      </c>
      <c r="C562" s="1">
        <v>70655808</v>
      </c>
      <c r="D562" s="1" t="s">
        <v>1027</v>
      </c>
      <c r="E562" s="1" t="s">
        <v>1300</v>
      </c>
      <c r="F562" s="1" t="s">
        <v>1031</v>
      </c>
      <c r="G562" s="2">
        <v>0.83680555555555558</v>
      </c>
      <c r="H562" s="1">
        <v>0</v>
      </c>
      <c r="I562" s="1">
        <v>0</v>
      </c>
      <c r="J562" s="1">
        <v>0</v>
      </c>
      <c r="K562" s="1">
        <v>0</v>
      </c>
      <c r="L562" s="1">
        <v>75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 t="s">
        <v>1067</v>
      </c>
    </row>
    <row r="563" spans="1:54" x14ac:dyDescent="0.25">
      <c r="A563" s="1">
        <v>10246</v>
      </c>
      <c r="B563" s="1" t="s">
        <v>566</v>
      </c>
      <c r="C563" s="1">
        <v>65154572</v>
      </c>
      <c r="D563" s="1" t="s">
        <v>1027</v>
      </c>
      <c r="E563" s="1" t="s">
        <v>1301</v>
      </c>
      <c r="F563" s="1" t="s">
        <v>1031</v>
      </c>
      <c r="G563" s="2">
        <v>0.81028368794326244</v>
      </c>
      <c r="H563" s="1">
        <v>0</v>
      </c>
      <c r="I563" s="1">
        <v>57</v>
      </c>
      <c r="J563" s="1">
        <v>0</v>
      </c>
      <c r="K563" s="1">
        <v>0</v>
      </c>
      <c r="L563" s="1">
        <v>71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 t="s">
        <v>1067</v>
      </c>
    </row>
    <row r="564" spans="1:54" x14ac:dyDescent="0.25">
      <c r="A564" s="1">
        <v>10248</v>
      </c>
      <c r="B564" s="1" t="s">
        <v>567</v>
      </c>
      <c r="C564" s="1">
        <v>71499900</v>
      </c>
      <c r="D564" s="1" t="s">
        <v>1027</v>
      </c>
      <c r="E564" s="1" t="s">
        <v>1276</v>
      </c>
      <c r="F564" s="1" t="s">
        <v>1032</v>
      </c>
      <c r="G564" s="2">
        <v>0.8748091603053435</v>
      </c>
      <c r="H564" s="1">
        <v>0</v>
      </c>
      <c r="I564" s="1">
        <v>143</v>
      </c>
      <c r="J564" s="1">
        <v>0</v>
      </c>
      <c r="K564" s="1">
        <v>0</v>
      </c>
      <c r="L564" s="1">
        <v>76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130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2020</v>
      </c>
    </row>
    <row r="565" spans="1:54" x14ac:dyDescent="0.25">
      <c r="A565" s="1">
        <v>10250</v>
      </c>
      <c r="B565" s="1" t="s">
        <v>568</v>
      </c>
      <c r="C565" s="1">
        <v>69255400</v>
      </c>
      <c r="D565" s="1" t="s">
        <v>1027</v>
      </c>
      <c r="E565" s="1" t="s">
        <v>1302</v>
      </c>
      <c r="F565" s="1" t="s">
        <v>1030</v>
      </c>
      <c r="G565" s="2">
        <v>0.90366972477064222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39</v>
      </c>
      <c r="AH565" s="1">
        <v>0</v>
      </c>
      <c r="AI565" s="1">
        <v>0</v>
      </c>
      <c r="AJ565" s="1">
        <v>0</v>
      </c>
      <c r="AK565" s="1">
        <v>0</v>
      </c>
      <c r="AL565" s="1">
        <v>50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10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2020</v>
      </c>
    </row>
    <row r="566" spans="1:54" x14ac:dyDescent="0.25">
      <c r="A566" s="1">
        <v>10253</v>
      </c>
      <c r="B566" s="1" t="s">
        <v>569</v>
      </c>
      <c r="C566" s="1">
        <v>70878100</v>
      </c>
      <c r="D566" s="1" t="s">
        <v>1027</v>
      </c>
      <c r="E566" s="1" t="s">
        <v>1303</v>
      </c>
      <c r="F566" s="1" t="s">
        <v>1029</v>
      </c>
      <c r="G566" s="2">
        <v>0.87245841035120153</v>
      </c>
      <c r="H566" s="1">
        <v>0</v>
      </c>
      <c r="I566" s="1">
        <v>46</v>
      </c>
      <c r="J566" s="1">
        <v>0</v>
      </c>
      <c r="K566" s="1">
        <v>0</v>
      </c>
      <c r="L566" s="1">
        <v>85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2021</v>
      </c>
    </row>
    <row r="567" spans="1:54" x14ac:dyDescent="0.25">
      <c r="A567" s="1">
        <v>10254</v>
      </c>
      <c r="B567" s="1" t="s">
        <v>570</v>
      </c>
      <c r="C567" s="1">
        <v>69254800</v>
      </c>
      <c r="D567" s="1" t="s">
        <v>1027</v>
      </c>
      <c r="E567" s="1" t="s">
        <v>1276</v>
      </c>
      <c r="F567" s="1" t="s">
        <v>1030</v>
      </c>
      <c r="G567" s="2">
        <v>0.90710382513661203</v>
      </c>
      <c r="H567" s="1">
        <v>0</v>
      </c>
      <c r="I567" s="1">
        <v>14</v>
      </c>
      <c r="J567" s="1">
        <v>0</v>
      </c>
      <c r="K567" s="1">
        <v>0</v>
      </c>
      <c r="L567" s="1">
        <v>30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 t="s">
        <v>1067</v>
      </c>
    </row>
    <row r="568" spans="1:54" x14ac:dyDescent="0.25">
      <c r="A568" s="1">
        <v>10255</v>
      </c>
      <c r="B568" s="1" t="s">
        <v>571</v>
      </c>
      <c r="C568" s="1">
        <v>69254800</v>
      </c>
      <c r="D568" s="1" t="s">
        <v>1027</v>
      </c>
      <c r="E568" s="1" t="s">
        <v>1276</v>
      </c>
      <c r="F568" s="1" t="s">
        <v>1030</v>
      </c>
      <c r="G568" s="2">
        <v>0.90855457227138647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29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201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115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2021</v>
      </c>
    </row>
    <row r="569" spans="1:54" x14ac:dyDescent="0.25">
      <c r="A569" s="1">
        <v>10313</v>
      </c>
      <c r="B569" s="1" t="s">
        <v>572</v>
      </c>
      <c r="C569" s="1">
        <v>65124677</v>
      </c>
      <c r="D569" s="1" t="s">
        <v>1027</v>
      </c>
      <c r="E569" s="1" t="s">
        <v>1276</v>
      </c>
      <c r="F569" s="1" t="s">
        <v>1031</v>
      </c>
      <c r="G569" s="2">
        <v>0.84873949579831931</v>
      </c>
      <c r="H569" s="1">
        <v>0</v>
      </c>
      <c r="I569" s="1">
        <v>0</v>
      </c>
      <c r="J569" s="1">
        <v>0</v>
      </c>
      <c r="K569" s="1">
        <v>0</v>
      </c>
      <c r="L569" s="1">
        <v>81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 t="s">
        <v>1067</v>
      </c>
    </row>
    <row r="570" spans="1:54" x14ac:dyDescent="0.25">
      <c r="A570" s="1">
        <v>10396</v>
      </c>
      <c r="B570" s="1" t="s">
        <v>573</v>
      </c>
      <c r="C570" s="1">
        <v>70912300</v>
      </c>
      <c r="D570" s="1" t="s">
        <v>1027</v>
      </c>
      <c r="E570" s="1" t="s">
        <v>1276</v>
      </c>
      <c r="F570" s="1" t="s">
        <v>1032</v>
      </c>
      <c r="G570" s="2">
        <v>0.92307692307692313</v>
      </c>
      <c r="H570" s="1">
        <v>0</v>
      </c>
      <c r="I570" s="1">
        <v>0</v>
      </c>
      <c r="J570" s="1">
        <v>0</v>
      </c>
      <c r="K570" s="1">
        <v>0</v>
      </c>
      <c r="L570" s="1">
        <v>85</v>
      </c>
      <c r="M570" s="1">
        <v>0</v>
      </c>
      <c r="N570" s="1">
        <v>0</v>
      </c>
      <c r="O570" s="1">
        <v>0</v>
      </c>
      <c r="P570" s="1">
        <v>39</v>
      </c>
      <c r="Q570" s="1">
        <v>0</v>
      </c>
      <c r="R570" s="1">
        <v>76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74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2021</v>
      </c>
    </row>
    <row r="571" spans="1:54" x14ac:dyDescent="0.25">
      <c r="A571" s="1">
        <v>10397</v>
      </c>
      <c r="B571" s="1" t="s">
        <v>574</v>
      </c>
      <c r="C571" s="1">
        <v>71878500</v>
      </c>
      <c r="D571" s="1" t="s">
        <v>1027</v>
      </c>
      <c r="E571" s="1" t="s">
        <v>1276</v>
      </c>
      <c r="F571" s="1" t="s">
        <v>1032</v>
      </c>
      <c r="G571" s="2">
        <v>0.91076115485564302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107</v>
      </c>
      <c r="V571" s="1">
        <v>0</v>
      </c>
      <c r="W571" s="1">
        <v>84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 t="s">
        <v>1067</v>
      </c>
    </row>
    <row r="572" spans="1:54" x14ac:dyDescent="0.25">
      <c r="A572" s="1">
        <v>10398</v>
      </c>
      <c r="B572" s="1" t="s">
        <v>575</v>
      </c>
      <c r="C572" s="1">
        <v>70941900</v>
      </c>
      <c r="D572" s="1" t="s">
        <v>1027</v>
      </c>
      <c r="E572" s="1" t="s">
        <v>1304</v>
      </c>
      <c r="F572" s="1" t="s">
        <v>1029</v>
      </c>
      <c r="G572" s="8">
        <v>0.86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11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 t="s">
        <v>1069</v>
      </c>
    </row>
    <row r="573" spans="1:54" x14ac:dyDescent="0.25">
      <c r="A573" s="1">
        <v>10399</v>
      </c>
      <c r="B573" s="1" t="s">
        <v>576</v>
      </c>
      <c r="C573" s="1">
        <v>70941900</v>
      </c>
      <c r="D573" s="1" t="s">
        <v>1027</v>
      </c>
      <c r="E573" s="1" t="s">
        <v>1304</v>
      </c>
      <c r="F573" s="1" t="s">
        <v>1029</v>
      </c>
      <c r="G573" s="2">
        <v>0.91812327506899727</v>
      </c>
      <c r="H573" s="1">
        <v>0</v>
      </c>
      <c r="I573" s="1">
        <v>161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165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170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 t="s">
        <v>1069</v>
      </c>
    </row>
    <row r="574" spans="1:54" x14ac:dyDescent="0.25">
      <c r="A574" s="1">
        <v>10405</v>
      </c>
      <c r="B574" s="1" t="s">
        <v>577</v>
      </c>
      <c r="C574" s="1">
        <v>70941900</v>
      </c>
      <c r="D574" s="1" t="s">
        <v>1027</v>
      </c>
      <c r="E574" s="1" t="s">
        <v>1304</v>
      </c>
      <c r="F574" s="1" t="s">
        <v>1029</v>
      </c>
      <c r="G574" s="2">
        <v>0.93568464730290457</v>
      </c>
      <c r="H574" s="1">
        <v>0</v>
      </c>
      <c r="I574" s="1">
        <v>0</v>
      </c>
      <c r="J574" s="1">
        <v>0</v>
      </c>
      <c r="K574" s="1">
        <v>0</v>
      </c>
      <c r="L574" s="1">
        <v>55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39</v>
      </c>
      <c r="AT574" s="1">
        <v>161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2021</v>
      </c>
    </row>
    <row r="575" spans="1:54" x14ac:dyDescent="0.25">
      <c r="A575" s="1">
        <v>10408</v>
      </c>
      <c r="B575" s="1" t="s">
        <v>578</v>
      </c>
      <c r="C575" s="1">
        <v>70941900</v>
      </c>
      <c r="D575" s="1" t="s">
        <v>1027</v>
      </c>
      <c r="E575" s="1" t="s">
        <v>1304</v>
      </c>
      <c r="F575" s="1" t="s">
        <v>1029</v>
      </c>
      <c r="G575" s="2">
        <v>0.92346938775510201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128</v>
      </c>
      <c r="X575" s="1">
        <v>0</v>
      </c>
      <c r="Y575" s="1">
        <v>50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 t="s">
        <v>1070</v>
      </c>
    </row>
    <row r="576" spans="1:54" x14ac:dyDescent="0.25">
      <c r="A576" s="1">
        <v>10419</v>
      </c>
      <c r="B576" s="1" t="s">
        <v>579</v>
      </c>
      <c r="C576" s="1">
        <v>70954200</v>
      </c>
      <c r="D576" s="1" t="s">
        <v>1027</v>
      </c>
      <c r="E576" s="1" t="s">
        <v>1305</v>
      </c>
      <c r="F576" s="1" t="s">
        <v>1029</v>
      </c>
      <c r="G576" s="2">
        <v>0.92970521541950113</v>
      </c>
      <c r="H576" s="1">
        <v>0</v>
      </c>
      <c r="I576" s="1">
        <v>71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91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105</v>
      </c>
      <c r="AT576" s="1">
        <v>106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2020</v>
      </c>
    </row>
    <row r="577" spans="1:54" x14ac:dyDescent="0.25">
      <c r="A577" s="1">
        <v>10432</v>
      </c>
      <c r="B577" s="1" t="s">
        <v>580</v>
      </c>
      <c r="C577" s="1">
        <v>70981700</v>
      </c>
      <c r="D577" s="1" t="s">
        <v>1027</v>
      </c>
      <c r="E577" s="1" t="s">
        <v>1306</v>
      </c>
      <c r="F577" s="1" t="s">
        <v>1029</v>
      </c>
      <c r="G577" s="2">
        <v>0.92634560906515584</v>
      </c>
      <c r="H577" s="1">
        <v>0</v>
      </c>
      <c r="I577" s="1">
        <v>0</v>
      </c>
      <c r="J577" s="1">
        <v>0</v>
      </c>
      <c r="K577" s="1">
        <v>0</v>
      </c>
      <c r="L577" s="1">
        <v>52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38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50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 t="s">
        <v>1070</v>
      </c>
    </row>
    <row r="578" spans="1:54" x14ac:dyDescent="0.25">
      <c r="A578" s="1">
        <v>10433</v>
      </c>
      <c r="B578" s="1" t="s">
        <v>581</v>
      </c>
      <c r="C578" s="1">
        <v>70981700</v>
      </c>
      <c r="D578" s="1" t="s">
        <v>1027</v>
      </c>
      <c r="E578" s="1" t="s">
        <v>1306</v>
      </c>
      <c r="F578" s="1" t="s">
        <v>1029</v>
      </c>
      <c r="G578" s="2">
        <v>0.86144578313253017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29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 t="s">
        <v>1069</v>
      </c>
    </row>
    <row r="579" spans="1:54" x14ac:dyDescent="0.25">
      <c r="A579" s="1">
        <v>10453</v>
      </c>
      <c r="B579" s="1" t="s">
        <v>582</v>
      </c>
      <c r="C579" s="1">
        <v>70856400</v>
      </c>
      <c r="D579" s="1" t="s">
        <v>1027</v>
      </c>
      <c r="E579" s="1" t="s">
        <v>1307</v>
      </c>
      <c r="F579" s="1" t="s">
        <v>1029</v>
      </c>
      <c r="G579" s="2">
        <v>0.95979020979020979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57</v>
      </c>
      <c r="U579" s="1">
        <v>77</v>
      </c>
      <c r="V579" s="1">
        <v>0</v>
      </c>
      <c r="W579" s="1">
        <v>50</v>
      </c>
      <c r="X579" s="1">
        <v>63</v>
      </c>
      <c r="Y579" s="1">
        <v>0</v>
      </c>
      <c r="Z579" s="1">
        <v>0</v>
      </c>
      <c r="AA579" s="1">
        <v>0</v>
      </c>
      <c r="AB579" s="1">
        <v>34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2020</v>
      </c>
    </row>
    <row r="580" spans="1:54" x14ac:dyDescent="0.25">
      <c r="A580" s="1">
        <v>10456</v>
      </c>
      <c r="B580" s="1" t="s">
        <v>583</v>
      </c>
      <c r="C580" s="1">
        <v>70856400</v>
      </c>
      <c r="D580" s="1" t="s">
        <v>1027</v>
      </c>
      <c r="E580" s="1" t="s">
        <v>1307</v>
      </c>
      <c r="F580" s="1" t="s">
        <v>1029</v>
      </c>
      <c r="G580" s="2">
        <v>0.93739703459637558</v>
      </c>
      <c r="H580" s="1">
        <v>0</v>
      </c>
      <c r="I580" s="1">
        <v>0</v>
      </c>
      <c r="J580" s="1">
        <v>0</v>
      </c>
      <c r="K580" s="1">
        <v>0</v>
      </c>
      <c r="L580" s="1">
        <v>83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74</v>
      </c>
      <c r="AT580" s="1">
        <v>164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 t="s">
        <v>1067</v>
      </c>
    </row>
    <row r="581" spans="1:54" x14ac:dyDescent="0.25">
      <c r="A581" s="1">
        <v>10470</v>
      </c>
      <c r="B581" s="1" t="s">
        <v>584</v>
      </c>
      <c r="C581" s="1">
        <v>70856400</v>
      </c>
      <c r="D581" s="1" t="s">
        <v>1027</v>
      </c>
      <c r="E581" s="1" t="s">
        <v>1307</v>
      </c>
      <c r="F581" s="1" t="s">
        <v>1029</v>
      </c>
      <c r="G581" s="2">
        <v>0.88571428571428568</v>
      </c>
      <c r="H581" s="1">
        <v>0</v>
      </c>
      <c r="I581" s="1">
        <v>0</v>
      </c>
      <c r="J581" s="1">
        <v>0</v>
      </c>
      <c r="K581" s="1">
        <v>0</v>
      </c>
      <c r="L581" s="1">
        <v>93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2020</v>
      </c>
    </row>
    <row r="582" spans="1:54" x14ac:dyDescent="0.25">
      <c r="A582" s="1">
        <v>10487</v>
      </c>
      <c r="B582" s="1" t="s">
        <v>585</v>
      </c>
      <c r="C582" s="1">
        <v>65120724</v>
      </c>
      <c r="D582" s="1" t="s">
        <v>1027</v>
      </c>
      <c r="E582" s="1" t="s">
        <v>1307</v>
      </c>
      <c r="F582" s="1" t="s">
        <v>1031</v>
      </c>
      <c r="G582" s="2">
        <v>0.80639097744360899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60</v>
      </c>
      <c r="X582" s="1">
        <v>45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67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 t="s">
        <v>1067</v>
      </c>
    </row>
    <row r="583" spans="1:54" x14ac:dyDescent="0.25">
      <c r="A583" s="1">
        <v>10496</v>
      </c>
      <c r="B583" s="1" t="s">
        <v>586</v>
      </c>
      <c r="C583" s="1">
        <v>65044065</v>
      </c>
      <c r="D583" s="1" t="s">
        <v>1027</v>
      </c>
      <c r="E583" s="1" t="s">
        <v>1307</v>
      </c>
      <c r="F583" s="1" t="s">
        <v>1031</v>
      </c>
      <c r="G583" s="2">
        <v>0.90681818181818186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91</v>
      </c>
      <c r="V583" s="1">
        <v>0</v>
      </c>
      <c r="W583" s="1">
        <v>91</v>
      </c>
      <c r="X583" s="1">
        <v>88</v>
      </c>
      <c r="Y583" s="1">
        <v>82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90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2021</v>
      </c>
    </row>
    <row r="584" spans="1:54" x14ac:dyDescent="0.25">
      <c r="A584" s="1">
        <v>10500</v>
      </c>
      <c r="B584" s="1" t="s">
        <v>587</v>
      </c>
      <c r="C584" s="1">
        <v>65154767</v>
      </c>
      <c r="D584" s="1" t="s">
        <v>1027</v>
      </c>
      <c r="E584" s="1" t="s">
        <v>1307</v>
      </c>
      <c r="F584" s="1" t="s">
        <v>1031</v>
      </c>
      <c r="G584" s="2">
        <v>0.94478527607361962</v>
      </c>
      <c r="H584" s="1">
        <v>0</v>
      </c>
      <c r="I584" s="1">
        <v>49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56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 t="s">
        <v>1067</v>
      </c>
    </row>
    <row r="585" spans="1:54" x14ac:dyDescent="0.25">
      <c r="A585" s="1">
        <v>10501</v>
      </c>
      <c r="B585" s="1" t="s">
        <v>588</v>
      </c>
      <c r="C585" s="1">
        <v>65135213</v>
      </c>
      <c r="D585" s="1" t="s">
        <v>1027</v>
      </c>
      <c r="E585" s="1" t="s">
        <v>1307</v>
      </c>
      <c r="F585" s="1" t="s">
        <v>1031</v>
      </c>
      <c r="G585" s="2">
        <v>0.88524590163934425</v>
      </c>
      <c r="H585" s="1">
        <v>0</v>
      </c>
      <c r="I585" s="1">
        <v>0</v>
      </c>
      <c r="J585" s="1">
        <v>0</v>
      </c>
      <c r="K585" s="1">
        <v>0</v>
      </c>
      <c r="L585" s="1">
        <v>62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46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 t="s">
        <v>1067</v>
      </c>
    </row>
    <row r="586" spans="1:54" x14ac:dyDescent="0.25">
      <c r="A586" s="1">
        <v>10507</v>
      </c>
      <c r="B586" s="1" t="s">
        <v>589</v>
      </c>
      <c r="C586" s="1">
        <v>65044065</v>
      </c>
      <c r="D586" s="1" t="s">
        <v>1027</v>
      </c>
      <c r="E586" s="1" t="s">
        <v>1307</v>
      </c>
      <c r="F586" s="1" t="s">
        <v>1031</v>
      </c>
      <c r="G586" s="2">
        <v>0.91379310344827591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80</v>
      </c>
      <c r="AJ586" s="1">
        <v>0</v>
      </c>
      <c r="AK586" s="1">
        <v>0</v>
      </c>
      <c r="AL586" s="1">
        <v>172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176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 t="s">
        <v>1067</v>
      </c>
    </row>
    <row r="587" spans="1:54" x14ac:dyDescent="0.25">
      <c r="A587" s="1">
        <v>10516</v>
      </c>
      <c r="B587" s="1" t="s">
        <v>590</v>
      </c>
      <c r="C587" s="1">
        <v>70880300</v>
      </c>
      <c r="D587" s="1" t="s">
        <v>1027</v>
      </c>
      <c r="E587" s="1" t="s">
        <v>1308</v>
      </c>
      <c r="F587" s="1" t="s">
        <v>1029</v>
      </c>
      <c r="G587" s="2">
        <v>0.89272030651340994</v>
      </c>
      <c r="H587" s="1">
        <v>0</v>
      </c>
      <c r="I587" s="1">
        <v>46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33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 t="s">
        <v>1067</v>
      </c>
    </row>
    <row r="588" spans="1:54" x14ac:dyDescent="0.25">
      <c r="A588" s="1">
        <v>10526</v>
      </c>
      <c r="B588" s="1" t="s">
        <v>591</v>
      </c>
      <c r="C588" s="1">
        <v>70902400</v>
      </c>
      <c r="D588" s="1" t="s">
        <v>1027</v>
      </c>
      <c r="E588" s="1" t="s">
        <v>1309</v>
      </c>
      <c r="F588" s="1" t="s">
        <v>1029</v>
      </c>
      <c r="G588" s="2">
        <v>0.91168831168831166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41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46</v>
      </c>
      <c r="AM588" s="1">
        <v>0</v>
      </c>
      <c r="AN588" s="1">
        <v>0</v>
      </c>
      <c r="AO588" s="1">
        <v>0</v>
      </c>
      <c r="AP588" s="1">
        <v>29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 t="s">
        <v>1067</v>
      </c>
    </row>
    <row r="589" spans="1:54" x14ac:dyDescent="0.25">
      <c r="A589" s="1">
        <v>10541</v>
      </c>
      <c r="B589" s="1" t="s">
        <v>592</v>
      </c>
      <c r="C589" s="1">
        <v>71499900</v>
      </c>
      <c r="D589" s="1" t="s">
        <v>1027</v>
      </c>
      <c r="E589" s="1" t="s">
        <v>1310</v>
      </c>
      <c r="F589" s="1" t="s">
        <v>1032</v>
      </c>
      <c r="G589" s="2">
        <v>0.95226730310262531</v>
      </c>
      <c r="H589" s="1">
        <v>0</v>
      </c>
      <c r="I589" s="1">
        <v>264</v>
      </c>
      <c r="J589" s="1">
        <v>0</v>
      </c>
      <c r="K589" s="1">
        <v>0</v>
      </c>
      <c r="L589" s="1">
        <v>313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 t="s">
        <v>1067</v>
      </c>
    </row>
    <row r="590" spans="1:54" x14ac:dyDescent="0.25">
      <c r="A590" s="1">
        <v>10542</v>
      </c>
      <c r="B590" s="1" t="s">
        <v>593</v>
      </c>
      <c r="C590" s="1">
        <v>70925500</v>
      </c>
      <c r="D590" s="1" t="s">
        <v>1027</v>
      </c>
      <c r="E590" s="1" t="s">
        <v>1310</v>
      </c>
      <c r="F590" s="1" t="s">
        <v>1029</v>
      </c>
      <c r="G590" s="2">
        <v>0.8996282527881041</v>
      </c>
      <c r="H590" s="1">
        <v>0</v>
      </c>
      <c r="I590" s="1">
        <v>0</v>
      </c>
      <c r="J590" s="1">
        <v>0</v>
      </c>
      <c r="K590" s="1">
        <v>0</v>
      </c>
      <c r="L590" s="1">
        <v>53</v>
      </c>
      <c r="M590" s="1">
        <v>0</v>
      </c>
      <c r="N590" s="1">
        <v>0</v>
      </c>
      <c r="O590" s="1">
        <v>0</v>
      </c>
      <c r="P590" s="1">
        <v>0</v>
      </c>
      <c r="Q590" s="1">
        <v>78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2020</v>
      </c>
    </row>
    <row r="591" spans="1:54" x14ac:dyDescent="0.25">
      <c r="A591" s="1">
        <v>10543</v>
      </c>
      <c r="B591" s="1" t="s">
        <v>594</v>
      </c>
      <c r="C591" s="1">
        <v>70925500</v>
      </c>
      <c r="D591" s="1" t="s">
        <v>1027</v>
      </c>
      <c r="E591" s="1" t="s">
        <v>1310</v>
      </c>
      <c r="F591" s="1" t="s">
        <v>1029</v>
      </c>
      <c r="G591" s="2">
        <v>0.90090090090090091</v>
      </c>
      <c r="H591" s="1">
        <v>0</v>
      </c>
      <c r="I591" s="1">
        <v>0</v>
      </c>
      <c r="J591" s="1">
        <v>0</v>
      </c>
      <c r="K591" s="1">
        <v>0</v>
      </c>
      <c r="L591" s="1">
        <v>46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42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69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 t="s">
        <v>1067</v>
      </c>
    </row>
    <row r="592" spans="1:54" x14ac:dyDescent="0.25">
      <c r="A592" s="1">
        <v>10544</v>
      </c>
      <c r="B592" s="1" t="s">
        <v>595</v>
      </c>
      <c r="C592" s="1">
        <v>70925500</v>
      </c>
      <c r="D592" s="1" t="s">
        <v>1027</v>
      </c>
      <c r="E592" s="1" t="s">
        <v>1310</v>
      </c>
      <c r="F592" s="1" t="s">
        <v>1029</v>
      </c>
      <c r="G592" s="2">
        <v>0.92533659730722151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141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158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 t="s">
        <v>1067</v>
      </c>
    </row>
    <row r="593" spans="1:54" x14ac:dyDescent="0.25">
      <c r="A593" s="1">
        <v>10545</v>
      </c>
      <c r="B593" s="1" t="s">
        <v>596</v>
      </c>
      <c r="C593" s="1">
        <v>70925500</v>
      </c>
      <c r="D593" s="1" t="s">
        <v>1027</v>
      </c>
      <c r="E593" s="1" t="s">
        <v>1310</v>
      </c>
      <c r="F593" s="1" t="s">
        <v>1029</v>
      </c>
      <c r="G593" s="2">
        <v>0.94847328244274809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60</v>
      </c>
      <c r="U593" s="1">
        <v>125</v>
      </c>
      <c r="V593" s="1">
        <v>0</v>
      </c>
      <c r="W593" s="1">
        <v>78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 t="s">
        <v>1067</v>
      </c>
    </row>
    <row r="594" spans="1:54" x14ac:dyDescent="0.25">
      <c r="A594" s="1">
        <v>10551</v>
      </c>
      <c r="B594" s="1" t="s">
        <v>597</v>
      </c>
      <c r="C594" s="1">
        <v>70925500</v>
      </c>
      <c r="D594" s="1" t="s">
        <v>1027</v>
      </c>
      <c r="E594" s="1" t="s">
        <v>1310</v>
      </c>
      <c r="F594" s="1" t="s">
        <v>1029</v>
      </c>
      <c r="G594" s="2">
        <v>0.92907801418439717</v>
      </c>
      <c r="H594" s="1">
        <v>0</v>
      </c>
      <c r="I594" s="1">
        <v>32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 t="s">
        <v>1067</v>
      </c>
    </row>
    <row r="595" spans="1:54" x14ac:dyDescent="0.25">
      <c r="A595" s="1">
        <v>10573</v>
      </c>
      <c r="B595" s="1" t="s">
        <v>598</v>
      </c>
      <c r="C595" s="1">
        <v>69255300</v>
      </c>
      <c r="D595" s="1" t="s">
        <v>1027</v>
      </c>
      <c r="E595" s="1" t="s">
        <v>1292</v>
      </c>
      <c r="F595" s="1" t="s">
        <v>1030</v>
      </c>
      <c r="G595" s="2">
        <v>0.93888888888888888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40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35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 t="s">
        <v>1067</v>
      </c>
    </row>
    <row r="596" spans="1:54" x14ac:dyDescent="0.25">
      <c r="A596" s="1">
        <v>10584</v>
      </c>
      <c r="B596" s="1" t="s">
        <v>599</v>
      </c>
      <c r="C596" s="1">
        <v>70925500</v>
      </c>
      <c r="D596" s="1" t="s">
        <v>1027</v>
      </c>
      <c r="E596" s="1" t="s">
        <v>1310</v>
      </c>
      <c r="F596" s="1" t="s">
        <v>1029</v>
      </c>
      <c r="G596" s="8">
        <v>0.85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55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 t="s">
        <v>1067</v>
      </c>
    </row>
    <row r="597" spans="1:54" x14ac:dyDescent="0.25">
      <c r="A597" s="1">
        <v>10592</v>
      </c>
      <c r="B597" s="1" t="s">
        <v>600</v>
      </c>
      <c r="C597" s="1">
        <v>70925500</v>
      </c>
      <c r="D597" s="1" t="s">
        <v>1027</v>
      </c>
      <c r="E597" s="1" t="s">
        <v>1310</v>
      </c>
      <c r="F597" s="1" t="s">
        <v>1029</v>
      </c>
      <c r="G597" s="2">
        <v>0.98039215686274506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54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26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 t="s">
        <v>1067</v>
      </c>
    </row>
    <row r="598" spans="1:54" x14ac:dyDescent="0.25">
      <c r="A598" s="1">
        <v>10632</v>
      </c>
      <c r="B598" s="1" t="s">
        <v>601</v>
      </c>
      <c r="C598" s="1">
        <v>65114878</v>
      </c>
      <c r="D598" s="1" t="s">
        <v>1027</v>
      </c>
      <c r="E598" s="1" t="s">
        <v>1292</v>
      </c>
      <c r="F598" s="1" t="s">
        <v>1031</v>
      </c>
      <c r="G598" s="2">
        <v>0.92121212121212126</v>
      </c>
      <c r="H598" s="1">
        <v>0</v>
      </c>
      <c r="I598" s="1">
        <v>0</v>
      </c>
      <c r="J598" s="1">
        <v>0</v>
      </c>
      <c r="K598" s="1">
        <v>0</v>
      </c>
      <c r="L598" s="1">
        <v>156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 t="s">
        <v>1067</v>
      </c>
    </row>
    <row r="599" spans="1:54" x14ac:dyDescent="0.25">
      <c r="A599" s="1">
        <v>10642</v>
      </c>
      <c r="B599" s="1" t="s">
        <v>602</v>
      </c>
      <c r="C599" s="1">
        <v>70934900</v>
      </c>
      <c r="D599" s="1" t="s">
        <v>1027</v>
      </c>
      <c r="E599" s="1" t="s">
        <v>1311</v>
      </c>
      <c r="F599" s="1" t="s">
        <v>1029</v>
      </c>
      <c r="G599" s="2">
        <v>0.92363636363636359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125</v>
      </c>
      <c r="AY599" s="1">
        <v>0</v>
      </c>
      <c r="AZ599" s="1">
        <v>0</v>
      </c>
      <c r="BA599" s="1">
        <v>0</v>
      </c>
      <c r="BB599" s="1" t="s">
        <v>1071</v>
      </c>
    </row>
    <row r="600" spans="1:54" x14ac:dyDescent="0.25">
      <c r="A600" s="1">
        <v>10645</v>
      </c>
      <c r="B600" s="1" t="s">
        <v>603</v>
      </c>
      <c r="C600" s="1">
        <v>70934900</v>
      </c>
      <c r="D600" s="1" t="s">
        <v>1027</v>
      </c>
      <c r="E600" s="1" t="s">
        <v>1311</v>
      </c>
      <c r="F600" s="1" t="s">
        <v>1029</v>
      </c>
      <c r="G600" s="2">
        <v>0.84177215189873422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80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 t="s">
        <v>1067</v>
      </c>
    </row>
    <row r="601" spans="1:54" x14ac:dyDescent="0.25">
      <c r="A601" s="1">
        <v>10658</v>
      </c>
      <c r="B601" s="1" t="s">
        <v>604</v>
      </c>
      <c r="C601" s="1">
        <v>65030216</v>
      </c>
      <c r="D601" s="1" t="s">
        <v>1027</v>
      </c>
      <c r="E601" s="1" t="s">
        <v>1311</v>
      </c>
      <c r="F601" s="1" t="s">
        <v>1031</v>
      </c>
      <c r="G601" s="2">
        <v>0.86178861788617889</v>
      </c>
      <c r="H601" s="1">
        <v>0</v>
      </c>
      <c r="I601" s="1">
        <v>0</v>
      </c>
      <c r="J601" s="1">
        <v>0</v>
      </c>
      <c r="K601" s="1">
        <v>0</v>
      </c>
      <c r="L601" s="1">
        <v>88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90</v>
      </c>
      <c r="V601" s="1">
        <v>0</v>
      </c>
      <c r="W601" s="1">
        <v>0</v>
      </c>
      <c r="X601" s="1">
        <v>89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89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 t="s">
        <v>1067</v>
      </c>
    </row>
    <row r="602" spans="1:54" x14ac:dyDescent="0.25">
      <c r="A602" s="1">
        <v>10663</v>
      </c>
      <c r="B602" s="1" t="s">
        <v>605</v>
      </c>
      <c r="C602" s="1">
        <v>69072600</v>
      </c>
      <c r="D602" s="1" t="s">
        <v>1027</v>
      </c>
      <c r="E602" s="1" t="s">
        <v>1312</v>
      </c>
      <c r="F602" s="1" t="s">
        <v>1030</v>
      </c>
      <c r="G602" s="2">
        <v>0.93632416787264838</v>
      </c>
      <c r="H602" s="1">
        <v>0</v>
      </c>
      <c r="I602" s="1">
        <v>0</v>
      </c>
      <c r="J602" s="1">
        <v>0</v>
      </c>
      <c r="K602" s="1">
        <v>0</v>
      </c>
      <c r="L602" s="1">
        <v>104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92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45</v>
      </c>
      <c r="AY602" s="1">
        <v>0</v>
      </c>
      <c r="AZ602" s="1">
        <v>0</v>
      </c>
      <c r="BA602" s="1">
        <v>0</v>
      </c>
      <c r="BB602" s="1" t="s">
        <v>1067</v>
      </c>
    </row>
    <row r="603" spans="1:54" x14ac:dyDescent="0.25">
      <c r="A603" s="1">
        <v>10666</v>
      </c>
      <c r="B603" s="1" t="s">
        <v>606</v>
      </c>
      <c r="C603" s="1">
        <v>69072600</v>
      </c>
      <c r="D603" s="1" t="s">
        <v>1027</v>
      </c>
      <c r="E603" s="1" t="s">
        <v>1312</v>
      </c>
      <c r="F603" s="1" t="s">
        <v>1030</v>
      </c>
      <c r="G603" s="2">
        <v>0.94345238095238093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58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41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 t="s">
        <v>1067</v>
      </c>
    </row>
    <row r="604" spans="1:54" x14ac:dyDescent="0.25">
      <c r="A604" s="1">
        <v>10696</v>
      </c>
      <c r="B604" s="1" t="s">
        <v>607</v>
      </c>
      <c r="C604" s="1">
        <v>69071801</v>
      </c>
      <c r="D604" s="1" t="s">
        <v>1027</v>
      </c>
      <c r="E604" s="1" t="s">
        <v>1313</v>
      </c>
      <c r="F604" s="1" t="s">
        <v>1029</v>
      </c>
      <c r="G604" s="2">
        <v>0.85</v>
      </c>
      <c r="H604" s="1">
        <v>0</v>
      </c>
      <c r="I604" s="1">
        <v>0</v>
      </c>
      <c r="J604" s="1">
        <v>0</v>
      </c>
      <c r="K604" s="1">
        <v>0</v>
      </c>
      <c r="L604" s="1">
        <v>61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2020</v>
      </c>
    </row>
    <row r="605" spans="1:54" x14ac:dyDescent="0.25">
      <c r="A605" s="1">
        <v>10697</v>
      </c>
      <c r="B605" s="1" t="s">
        <v>608</v>
      </c>
      <c r="C605" s="1">
        <v>69071801</v>
      </c>
      <c r="D605" s="1" t="s">
        <v>1027</v>
      </c>
      <c r="E605" s="1" t="s">
        <v>1313</v>
      </c>
      <c r="F605" s="1" t="s">
        <v>1029</v>
      </c>
      <c r="G605" s="2">
        <v>0.94357976653696496</v>
      </c>
      <c r="H605" s="1">
        <v>0</v>
      </c>
      <c r="I605" s="1">
        <v>130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190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191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2020</v>
      </c>
    </row>
    <row r="606" spans="1:54" x14ac:dyDescent="0.25">
      <c r="A606" s="1">
        <v>10711</v>
      </c>
      <c r="B606" s="1" t="s">
        <v>609</v>
      </c>
      <c r="C606" s="1">
        <v>65155681</v>
      </c>
      <c r="D606" s="1" t="s">
        <v>1027</v>
      </c>
      <c r="E606" s="1" t="s">
        <v>1313</v>
      </c>
      <c r="F606" s="1" t="s">
        <v>1031</v>
      </c>
      <c r="G606" s="2">
        <v>0.88612099644128117</v>
      </c>
      <c r="H606" s="1">
        <v>0</v>
      </c>
      <c r="I606" s="1">
        <v>137</v>
      </c>
      <c r="J606" s="1">
        <v>0</v>
      </c>
      <c r="K606" s="1">
        <v>0</v>
      </c>
      <c r="L606" s="1">
        <v>246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 t="s">
        <v>1067</v>
      </c>
    </row>
    <row r="607" spans="1:54" x14ac:dyDescent="0.25">
      <c r="A607" s="1">
        <v>10717</v>
      </c>
      <c r="B607" s="1" t="s">
        <v>610</v>
      </c>
      <c r="C607" s="1">
        <v>65085235</v>
      </c>
      <c r="D607" s="1" t="s">
        <v>1027</v>
      </c>
      <c r="E607" s="1" t="s">
        <v>1313</v>
      </c>
      <c r="F607" s="1" t="s">
        <v>1031</v>
      </c>
      <c r="G607" s="2">
        <v>0.96163682864450128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80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106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 t="s">
        <v>1067</v>
      </c>
    </row>
    <row r="608" spans="1:54" x14ac:dyDescent="0.25">
      <c r="A608" s="1">
        <v>10721</v>
      </c>
      <c r="B608" s="1" t="s">
        <v>611</v>
      </c>
      <c r="C608" s="1">
        <v>65155494</v>
      </c>
      <c r="D608" s="1" t="s">
        <v>1027</v>
      </c>
      <c r="E608" s="1" t="s">
        <v>1313</v>
      </c>
      <c r="F608" s="1" t="s">
        <v>1031</v>
      </c>
      <c r="G608" s="2">
        <v>0.89574468085106385</v>
      </c>
      <c r="H608" s="1">
        <v>0</v>
      </c>
      <c r="I608" s="1">
        <v>35</v>
      </c>
      <c r="J608" s="1">
        <v>0</v>
      </c>
      <c r="K608" s="1">
        <v>0</v>
      </c>
      <c r="L608" s="1">
        <v>81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2020</v>
      </c>
    </row>
    <row r="609" spans="1:54" x14ac:dyDescent="0.25">
      <c r="A609" s="1">
        <v>10725</v>
      </c>
      <c r="B609" s="1" t="s">
        <v>612</v>
      </c>
      <c r="C609" s="1">
        <v>70937200</v>
      </c>
      <c r="D609" s="1" t="s">
        <v>1027</v>
      </c>
      <c r="E609" s="1" t="s">
        <v>1314</v>
      </c>
      <c r="F609" s="1" t="s">
        <v>1029</v>
      </c>
      <c r="G609" s="2">
        <v>0.92634560906515584</v>
      </c>
      <c r="H609" s="1">
        <v>0</v>
      </c>
      <c r="I609" s="1">
        <v>0</v>
      </c>
      <c r="J609" s="1">
        <v>0</v>
      </c>
      <c r="K609" s="1">
        <v>0</v>
      </c>
      <c r="L609" s="1">
        <v>56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74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52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 t="s">
        <v>1067</v>
      </c>
    </row>
    <row r="610" spans="1:54" x14ac:dyDescent="0.25">
      <c r="A610" s="1">
        <v>10727</v>
      </c>
      <c r="B610" s="1" t="s">
        <v>153</v>
      </c>
      <c r="C610" s="1">
        <v>70937200</v>
      </c>
      <c r="D610" s="1" t="s">
        <v>1027</v>
      </c>
      <c r="E610" s="1" t="s">
        <v>1314</v>
      </c>
      <c r="F610" s="1" t="s">
        <v>1029</v>
      </c>
      <c r="G610" s="2">
        <v>0.94160583941605835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51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 t="s">
        <v>1067</v>
      </c>
    </row>
    <row r="611" spans="1:54" x14ac:dyDescent="0.25">
      <c r="A611" s="1">
        <v>10734</v>
      </c>
      <c r="B611" s="1" t="s">
        <v>613</v>
      </c>
      <c r="C611" s="1">
        <v>73116300</v>
      </c>
      <c r="D611" s="1" t="s">
        <v>1027</v>
      </c>
      <c r="E611" s="1" t="s">
        <v>1314</v>
      </c>
      <c r="F611" s="1" t="s">
        <v>1031</v>
      </c>
      <c r="G611" s="2">
        <v>0.90375586854460099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32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69</v>
      </c>
      <c r="AQ611" s="1">
        <v>0</v>
      </c>
      <c r="AR611" s="1">
        <v>0</v>
      </c>
      <c r="AS611" s="1">
        <v>0</v>
      </c>
      <c r="AT611" s="1">
        <v>65</v>
      </c>
      <c r="AU611" s="1">
        <v>0</v>
      </c>
      <c r="AV611" s="1">
        <v>0</v>
      </c>
      <c r="AW611" s="1">
        <v>43</v>
      </c>
      <c r="AX611" s="1">
        <v>0</v>
      </c>
      <c r="AY611" s="1">
        <v>0</v>
      </c>
      <c r="AZ611" s="1">
        <v>0</v>
      </c>
      <c r="BA611" s="1">
        <v>0</v>
      </c>
      <c r="BB611" s="1" t="s">
        <v>1067</v>
      </c>
    </row>
    <row r="612" spans="1:54" x14ac:dyDescent="0.25">
      <c r="A612" s="1">
        <v>10735</v>
      </c>
      <c r="B612" s="1" t="s">
        <v>614</v>
      </c>
      <c r="C612" s="1">
        <v>69073000</v>
      </c>
      <c r="D612" s="1" t="s">
        <v>1027</v>
      </c>
      <c r="E612" s="1" t="s">
        <v>1315</v>
      </c>
      <c r="F612" s="1" t="s">
        <v>1030</v>
      </c>
      <c r="G612" s="2">
        <v>0.98484848484848486</v>
      </c>
      <c r="H612" s="1">
        <v>0</v>
      </c>
      <c r="I612" s="1">
        <v>0</v>
      </c>
      <c r="J612" s="1">
        <v>0</v>
      </c>
      <c r="K612" s="1">
        <v>0</v>
      </c>
      <c r="L612" s="1">
        <v>61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37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2021</v>
      </c>
    </row>
    <row r="613" spans="1:54" x14ac:dyDescent="0.25">
      <c r="A613" s="1">
        <v>10749</v>
      </c>
      <c r="B613" s="1" t="s">
        <v>615</v>
      </c>
      <c r="C613" s="1">
        <v>69261400</v>
      </c>
      <c r="D613" s="1" t="s">
        <v>1027</v>
      </c>
      <c r="E613" s="1" t="s">
        <v>1316</v>
      </c>
      <c r="F613" s="1" t="s">
        <v>1030</v>
      </c>
      <c r="G613" s="2">
        <v>0.8719211822660099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71</v>
      </c>
      <c r="V613" s="1">
        <v>0</v>
      </c>
      <c r="W613" s="1">
        <v>0</v>
      </c>
      <c r="X613" s="1">
        <v>67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80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2020</v>
      </c>
    </row>
    <row r="614" spans="1:54" x14ac:dyDescent="0.25">
      <c r="A614" s="1">
        <v>10751</v>
      </c>
      <c r="B614" s="1" t="s">
        <v>616</v>
      </c>
      <c r="C614" s="1">
        <v>69071700</v>
      </c>
      <c r="D614" s="1" t="s">
        <v>1027</v>
      </c>
      <c r="E614" s="1" t="s">
        <v>1317</v>
      </c>
      <c r="F614" s="1" t="s">
        <v>1030</v>
      </c>
      <c r="G614" s="2">
        <v>0.96313364055299544</v>
      </c>
      <c r="H614" s="1">
        <v>0</v>
      </c>
      <c r="I614" s="1">
        <v>35</v>
      </c>
      <c r="J614" s="1">
        <v>0</v>
      </c>
      <c r="K614" s="1">
        <v>0</v>
      </c>
      <c r="L614" s="1">
        <v>76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 t="s">
        <v>1067</v>
      </c>
    </row>
    <row r="615" spans="1:54" x14ac:dyDescent="0.25">
      <c r="A615" s="1">
        <v>10773</v>
      </c>
      <c r="B615" s="1" t="s">
        <v>617</v>
      </c>
      <c r="C615" s="1">
        <v>65112425</v>
      </c>
      <c r="D615" s="1" t="s">
        <v>1027</v>
      </c>
      <c r="E615" s="1" t="s">
        <v>1316</v>
      </c>
      <c r="F615" s="1" t="s">
        <v>1031</v>
      </c>
      <c r="G615" s="2">
        <v>0.91513437057991509</v>
      </c>
      <c r="H615" s="1">
        <v>0</v>
      </c>
      <c r="I615" s="1">
        <v>102</v>
      </c>
      <c r="J615" s="1">
        <v>0</v>
      </c>
      <c r="K615" s="1">
        <v>0</v>
      </c>
      <c r="L615" s="1">
        <v>73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105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60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 t="s">
        <v>1067</v>
      </c>
    </row>
    <row r="616" spans="1:54" x14ac:dyDescent="0.25">
      <c r="A616" s="1">
        <v>10780</v>
      </c>
      <c r="B616" s="1" t="s">
        <v>618</v>
      </c>
      <c r="C616" s="1">
        <v>71293900</v>
      </c>
      <c r="D616" s="1" t="s">
        <v>1027</v>
      </c>
      <c r="E616" s="1" t="s">
        <v>1318</v>
      </c>
      <c r="F616" s="1" t="s">
        <v>1029</v>
      </c>
      <c r="G616" s="2">
        <v>0.93218806509945751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49</v>
      </c>
      <c r="AP616" s="1">
        <v>51</v>
      </c>
      <c r="AQ616" s="1">
        <v>0</v>
      </c>
      <c r="AR616" s="1">
        <v>0</v>
      </c>
      <c r="AS616" s="1">
        <v>0</v>
      </c>
      <c r="AT616" s="1">
        <v>134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2020</v>
      </c>
    </row>
    <row r="617" spans="1:54" x14ac:dyDescent="0.25">
      <c r="A617" s="1">
        <v>10781</v>
      </c>
      <c r="B617" s="1" t="s">
        <v>619</v>
      </c>
      <c r="C617" s="1">
        <v>71293900</v>
      </c>
      <c r="D617" s="1" t="s">
        <v>1027</v>
      </c>
      <c r="E617" s="1" t="s">
        <v>1318</v>
      </c>
      <c r="F617" s="1" t="s">
        <v>1029</v>
      </c>
      <c r="G617" s="2">
        <v>0.94290657439446368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56</v>
      </c>
      <c r="S617" s="1">
        <v>0</v>
      </c>
      <c r="T617" s="1">
        <v>94</v>
      </c>
      <c r="U617" s="1">
        <v>0</v>
      </c>
      <c r="V617" s="1">
        <v>0</v>
      </c>
      <c r="W617" s="1">
        <v>64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37</v>
      </c>
      <c r="AY617" s="1">
        <v>0</v>
      </c>
      <c r="AZ617" s="1">
        <v>0</v>
      </c>
      <c r="BA617" s="1">
        <v>0</v>
      </c>
      <c r="BB617" s="1">
        <v>2020</v>
      </c>
    </row>
    <row r="618" spans="1:54" x14ac:dyDescent="0.25">
      <c r="A618" s="1">
        <v>10792</v>
      </c>
      <c r="B618" s="1" t="s">
        <v>620</v>
      </c>
      <c r="C618" s="1">
        <v>71293900</v>
      </c>
      <c r="D618" s="1" t="s">
        <v>1027</v>
      </c>
      <c r="E618" s="1" t="s">
        <v>1318</v>
      </c>
      <c r="F618" s="1" t="s">
        <v>1029</v>
      </c>
      <c r="G618" s="2">
        <v>0.93697478991596639</v>
      </c>
      <c r="H618" s="1">
        <v>0</v>
      </c>
      <c r="I618" s="1">
        <v>55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 t="s">
        <v>1067</v>
      </c>
    </row>
    <row r="619" spans="1:54" x14ac:dyDescent="0.25">
      <c r="A619" s="1">
        <v>10829</v>
      </c>
      <c r="B619" s="1" t="s">
        <v>621</v>
      </c>
      <c r="C619" s="1">
        <v>65687590</v>
      </c>
      <c r="D619" s="1" t="s">
        <v>1027</v>
      </c>
      <c r="E619" s="1" t="s">
        <v>1318</v>
      </c>
      <c r="F619" s="1" t="s">
        <v>1031</v>
      </c>
      <c r="G619" s="2">
        <v>0.93582887700534756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72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 t="s">
        <v>1067</v>
      </c>
    </row>
    <row r="620" spans="1:54" x14ac:dyDescent="0.25">
      <c r="A620" s="1">
        <v>10830</v>
      </c>
      <c r="B620" s="1" t="s">
        <v>622</v>
      </c>
      <c r="C620" s="1">
        <v>65005804</v>
      </c>
      <c r="D620" s="1" t="s">
        <v>1027</v>
      </c>
      <c r="E620" s="1" t="s">
        <v>1318</v>
      </c>
      <c r="F620" s="1" t="s">
        <v>1031</v>
      </c>
      <c r="G620" s="2">
        <v>0.95568400770712914</v>
      </c>
      <c r="H620" s="1">
        <v>0</v>
      </c>
      <c r="I620" s="1">
        <v>39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43</v>
      </c>
      <c r="AD620" s="1">
        <v>0</v>
      </c>
      <c r="AE620" s="1">
        <v>0</v>
      </c>
      <c r="AF620" s="1">
        <v>27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145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 t="s">
        <v>1067</v>
      </c>
    </row>
    <row r="621" spans="1:54" x14ac:dyDescent="0.25">
      <c r="A621" s="1">
        <v>10832</v>
      </c>
      <c r="B621" s="1" t="s">
        <v>623</v>
      </c>
      <c r="C621" s="1">
        <v>71119000</v>
      </c>
      <c r="D621" s="1" t="s">
        <v>1027</v>
      </c>
      <c r="E621" s="1" t="s">
        <v>1318</v>
      </c>
      <c r="F621" s="1" t="s">
        <v>1031</v>
      </c>
      <c r="G621" s="2">
        <v>0.91616766467065869</v>
      </c>
      <c r="H621" s="1">
        <v>0</v>
      </c>
      <c r="I621" s="1">
        <v>162</v>
      </c>
      <c r="J621" s="1">
        <v>0</v>
      </c>
      <c r="K621" s="1">
        <v>0</v>
      </c>
      <c r="L621" s="1">
        <v>250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 t="s">
        <v>1067</v>
      </c>
    </row>
    <row r="622" spans="1:54" x14ac:dyDescent="0.25">
      <c r="A622" s="1">
        <v>10833</v>
      </c>
      <c r="B622" s="1" t="s">
        <v>624</v>
      </c>
      <c r="C622" s="1">
        <v>65042367</v>
      </c>
      <c r="D622" s="1" t="s">
        <v>1027</v>
      </c>
      <c r="E622" s="1" t="s">
        <v>1318</v>
      </c>
      <c r="F622" s="1" t="s">
        <v>1031</v>
      </c>
      <c r="G622" s="2">
        <v>0.88690476190476186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88</v>
      </c>
      <c r="AY622" s="1">
        <v>0</v>
      </c>
      <c r="AZ622" s="1">
        <v>0</v>
      </c>
      <c r="BA622" s="1">
        <v>0</v>
      </c>
      <c r="BB622" s="1" t="s">
        <v>1067</v>
      </c>
    </row>
    <row r="623" spans="1:54" x14ac:dyDescent="0.25">
      <c r="A623" s="1">
        <v>10845</v>
      </c>
      <c r="B623" s="1" t="s">
        <v>625</v>
      </c>
      <c r="C623" s="1">
        <v>69073900</v>
      </c>
      <c r="D623" s="1" t="s">
        <v>1027</v>
      </c>
      <c r="E623" s="1" t="s">
        <v>1319</v>
      </c>
      <c r="F623" s="1" t="s">
        <v>1030</v>
      </c>
      <c r="G623" s="2">
        <v>0.9484808454425363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45</v>
      </c>
      <c r="S623" s="1">
        <v>0</v>
      </c>
      <c r="T623" s="1">
        <v>41</v>
      </c>
      <c r="U623" s="1">
        <v>0</v>
      </c>
      <c r="V623" s="1">
        <v>0</v>
      </c>
      <c r="W623" s="1">
        <v>0</v>
      </c>
      <c r="X623" s="1">
        <v>45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49</v>
      </c>
      <c r="AT623" s="1">
        <v>40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2021</v>
      </c>
    </row>
    <row r="624" spans="1:54" x14ac:dyDescent="0.25">
      <c r="A624" s="1">
        <v>10873</v>
      </c>
      <c r="B624" s="1" t="s">
        <v>626</v>
      </c>
      <c r="C624" s="1">
        <v>69073200</v>
      </c>
      <c r="D624" s="1" t="s">
        <v>1027</v>
      </c>
      <c r="E624" s="1" t="s">
        <v>1320</v>
      </c>
      <c r="F624" s="1" t="s">
        <v>1030</v>
      </c>
      <c r="G624" s="2">
        <v>0.86473429951690817</v>
      </c>
      <c r="H624" s="1">
        <v>0</v>
      </c>
      <c r="I624" s="1">
        <v>0</v>
      </c>
      <c r="J624" s="1">
        <v>0</v>
      </c>
      <c r="K624" s="1">
        <v>0</v>
      </c>
      <c r="L624" s="1">
        <v>47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 t="s">
        <v>1067</v>
      </c>
    </row>
    <row r="625" spans="1:54" x14ac:dyDescent="0.25">
      <c r="A625" s="1">
        <v>10911</v>
      </c>
      <c r="B625" s="1" t="s">
        <v>627</v>
      </c>
      <c r="C625" s="1">
        <v>62000660</v>
      </c>
      <c r="D625" s="1" t="s">
        <v>1024</v>
      </c>
      <c r="E625" s="1" t="s">
        <v>1073</v>
      </c>
      <c r="F625" s="1" t="s">
        <v>1033</v>
      </c>
      <c r="G625" s="2">
        <v>0.92913385826771655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113</v>
      </c>
      <c r="Z625" s="1">
        <v>74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144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2021</v>
      </c>
    </row>
    <row r="626" spans="1:54" x14ac:dyDescent="0.25">
      <c r="A626" s="1">
        <v>10917</v>
      </c>
      <c r="B626" s="1" t="s">
        <v>628</v>
      </c>
      <c r="C626" s="1">
        <v>69265100</v>
      </c>
      <c r="D626" s="1" t="s">
        <v>1028</v>
      </c>
      <c r="E626" s="1" t="s">
        <v>1321</v>
      </c>
      <c r="F626" s="1" t="s">
        <v>1030</v>
      </c>
      <c r="G626" s="2">
        <v>0.84109589041095889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209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 t="s">
        <v>1067</v>
      </c>
    </row>
    <row r="627" spans="1:54" x14ac:dyDescent="0.25">
      <c r="A627" s="1">
        <v>10967</v>
      </c>
      <c r="B627" s="1" t="s">
        <v>629</v>
      </c>
      <c r="C627" s="1">
        <v>70954900</v>
      </c>
      <c r="D627" s="1" t="s">
        <v>22</v>
      </c>
      <c r="E627" s="1" t="s">
        <v>1082</v>
      </c>
      <c r="F627" s="1" t="s">
        <v>1029</v>
      </c>
      <c r="G627" s="2">
        <v>0.86046511627906974</v>
      </c>
      <c r="H627" s="1">
        <v>0</v>
      </c>
      <c r="I627" s="1">
        <v>0</v>
      </c>
      <c r="J627" s="1">
        <v>0</v>
      </c>
      <c r="K627" s="1">
        <v>0</v>
      </c>
      <c r="L627" s="1">
        <v>120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72</v>
      </c>
      <c r="AC627" s="1">
        <v>0</v>
      </c>
      <c r="AD627" s="1">
        <v>62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 t="s">
        <v>1067</v>
      </c>
    </row>
    <row r="628" spans="1:54" x14ac:dyDescent="0.25">
      <c r="A628" s="1">
        <v>10968</v>
      </c>
      <c r="B628" s="1" t="s">
        <v>630</v>
      </c>
      <c r="C628" s="1">
        <v>71102600</v>
      </c>
      <c r="D628" s="1" t="s">
        <v>22</v>
      </c>
      <c r="E628" s="1" t="s">
        <v>22</v>
      </c>
      <c r="F628" s="1" t="s">
        <v>1029</v>
      </c>
      <c r="G628" s="2">
        <v>0.87297297297297294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207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73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2021</v>
      </c>
    </row>
    <row r="629" spans="1:54" x14ac:dyDescent="0.25">
      <c r="A629" s="1">
        <v>10970</v>
      </c>
      <c r="B629" s="1" t="s">
        <v>631</v>
      </c>
      <c r="C629" s="1">
        <v>70954900</v>
      </c>
      <c r="D629" s="1" t="s">
        <v>22</v>
      </c>
      <c r="E629" s="1" t="s">
        <v>1082</v>
      </c>
      <c r="F629" s="1" t="s">
        <v>1029</v>
      </c>
      <c r="G629" s="2">
        <v>0.84406165004533096</v>
      </c>
      <c r="H629" s="1">
        <v>0</v>
      </c>
      <c r="I629" s="1">
        <v>70</v>
      </c>
      <c r="J629" s="1">
        <v>0</v>
      </c>
      <c r="K629" s="1">
        <v>0</v>
      </c>
      <c r="L629" s="1">
        <v>370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66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2021</v>
      </c>
    </row>
    <row r="630" spans="1:54" x14ac:dyDescent="0.25">
      <c r="A630" s="1">
        <v>11034</v>
      </c>
      <c r="B630" s="1" t="s">
        <v>632</v>
      </c>
      <c r="C630" s="1">
        <v>62000810</v>
      </c>
      <c r="D630" s="1" t="s">
        <v>1023</v>
      </c>
      <c r="E630" s="1" t="s">
        <v>1089</v>
      </c>
      <c r="F630" s="1" t="s">
        <v>1033</v>
      </c>
      <c r="G630" s="2">
        <v>0.93197278911564629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96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107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33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2021</v>
      </c>
    </row>
    <row r="631" spans="1:54" x14ac:dyDescent="0.25">
      <c r="A631" s="1">
        <v>11038</v>
      </c>
      <c r="B631" s="1" t="s">
        <v>633</v>
      </c>
      <c r="C631" s="1">
        <v>61999330</v>
      </c>
      <c r="D631" s="1" t="s">
        <v>1023</v>
      </c>
      <c r="E631" s="1" t="s">
        <v>1322</v>
      </c>
      <c r="F631" s="1" t="s">
        <v>1033</v>
      </c>
      <c r="G631" s="2">
        <v>0.96153846153846156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31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18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14</v>
      </c>
      <c r="AY631" s="1">
        <v>0</v>
      </c>
      <c r="AZ631" s="1">
        <v>0</v>
      </c>
      <c r="BA631" s="1">
        <v>0</v>
      </c>
      <c r="BB631" s="1" t="s">
        <v>1067</v>
      </c>
    </row>
    <row r="632" spans="1:54" x14ac:dyDescent="0.25">
      <c r="A632" s="1">
        <v>11110</v>
      </c>
      <c r="B632" s="1" t="s">
        <v>634</v>
      </c>
      <c r="C632" s="1">
        <v>69041000</v>
      </c>
      <c r="D632" s="1" t="s">
        <v>47</v>
      </c>
      <c r="E632" s="1" t="s">
        <v>1323</v>
      </c>
      <c r="F632" s="1" t="s">
        <v>1030</v>
      </c>
      <c r="G632" s="2">
        <v>0.98039215686274506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29</v>
      </c>
      <c r="AY632" s="1">
        <v>0</v>
      </c>
      <c r="AZ632" s="1">
        <v>0</v>
      </c>
      <c r="BA632" s="1">
        <v>0</v>
      </c>
      <c r="BB632" s="1" t="s">
        <v>1067</v>
      </c>
    </row>
    <row r="633" spans="1:54" x14ac:dyDescent="0.25">
      <c r="A633" s="1">
        <v>11111</v>
      </c>
      <c r="B633" s="1" t="s">
        <v>635</v>
      </c>
      <c r="C633" s="1">
        <v>69040900</v>
      </c>
      <c r="D633" s="1" t="s">
        <v>47</v>
      </c>
      <c r="E633" s="1" t="s">
        <v>1324</v>
      </c>
      <c r="F633" s="1" t="s">
        <v>1030</v>
      </c>
      <c r="G633" s="2">
        <v>0.95614035087719296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47</v>
      </c>
      <c r="AY633" s="1">
        <v>0</v>
      </c>
      <c r="AZ633" s="1">
        <v>0</v>
      </c>
      <c r="BA633" s="1">
        <v>0</v>
      </c>
      <c r="BB633" s="1" t="s">
        <v>1071</v>
      </c>
    </row>
    <row r="634" spans="1:54" x14ac:dyDescent="0.25">
      <c r="A634" s="1">
        <v>11139</v>
      </c>
      <c r="B634" s="1" t="s">
        <v>636</v>
      </c>
      <c r="C634" s="1">
        <v>61999320</v>
      </c>
      <c r="D634" s="1" t="s">
        <v>47</v>
      </c>
      <c r="E634" s="1" t="s">
        <v>47</v>
      </c>
      <c r="F634" s="1" t="s">
        <v>1033</v>
      </c>
      <c r="G634" s="2">
        <v>0.93736951983298533</v>
      </c>
      <c r="H634" s="1">
        <v>0</v>
      </c>
      <c r="I634" s="1">
        <v>0</v>
      </c>
      <c r="J634" s="1">
        <v>0</v>
      </c>
      <c r="K634" s="1">
        <v>0</v>
      </c>
      <c r="L634" s="1">
        <v>55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53</v>
      </c>
      <c r="U634" s="1">
        <v>0</v>
      </c>
      <c r="V634" s="1">
        <v>0</v>
      </c>
      <c r="W634" s="1">
        <v>0</v>
      </c>
      <c r="X634" s="1">
        <v>61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50</v>
      </c>
      <c r="AT634" s="1">
        <v>0</v>
      </c>
      <c r="AU634" s="1">
        <v>0</v>
      </c>
      <c r="AV634" s="1">
        <v>0</v>
      </c>
      <c r="AW634" s="1">
        <v>0</v>
      </c>
      <c r="AX634" s="1">
        <v>29</v>
      </c>
      <c r="AY634" s="1">
        <v>0</v>
      </c>
      <c r="AZ634" s="1">
        <v>0</v>
      </c>
      <c r="BA634" s="1">
        <v>0</v>
      </c>
      <c r="BB634" s="1">
        <v>2021</v>
      </c>
    </row>
    <row r="635" spans="1:54" x14ac:dyDescent="0.25">
      <c r="A635" s="1">
        <v>11144</v>
      </c>
      <c r="B635" s="1" t="s">
        <v>637</v>
      </c>
      <c r="C635" s="1">
        <v>65118004</v>
      </c>
      <c r="D635" s="1" t="s">
        <v>47</v>
      </c>
      <c r="E635" s="1" t="s">
        <v>47</v>
      </c>
      <c r="F635" s="1" t="s">
        <v>1031</v>
      </c>
      <c r="G635" s="2">
        <v>0.93145161290322576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41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 t="s">
        <v>1067</v>
      </c>
    </row>
    <row r="636" spans="1:54" x14ac:dyDescent="0.25">
      <c r="A636" s="1">
        <v>11155</v>
      </c>
      <c r="B636" s="1" t="s">
        <v>631</v>
      </c>
      <c r="C636" s="1">
        <v>70892100</v>
      </c>
      <c r="D636" s="1" t="s">
        <v>47</v>
      </c>
      <c r="E636" s="1" t="s">
        <v>1092</v>
      </c>
      <c r="F636" s="1" t="s">
        <v>1029</v>
      </c>
      <c r="G636" s="2">
        <v>0.94178794178794178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31</v>
      </c>
      <c r="N636" s="1">
        <v>0</v>
      </c>
      <c r="O636" s="1">
        <v>0</v>
      </c>
      <c r="P636" s="1">
        <v>0</v>
      </c>
      <c r="Q636" s="1">
        <v>0</v>
      </c>
      <c r="R636" s="1">
        <v>40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131</v>
      </c>
      <c r="AA636" s="1">
        <v>0</v>
      </c>
      <c r="AB636" s="1">
        <v>29</v>
      </c>
      <c r="AC636" s="1">
        <v>0</v>
      </c>
      <c r="AD636" s="1">
        <v>0</v>
      </c>
      <c r="AE636" s="1">
        <v>24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 t="s">
        <v>1070</v>
      </c>
    </row>
    <row r="637" spans="1:54" x14ac:dyDescent="0.25">
      <c r="A637" s="1">
        <v>11265</v>
      </c>
      <c r="B637" s="1" t="s">
        <v>638</v>
      </c>
      <c r="C637" s="1">
        <v>65113543</v>
      </c>
      <c r="D637" s="1" t="s">
        <v>1025</v>
      </c>
      <c r="E637" s="1" t="s">
        <v>1127</v>
      </c>
      <c r="F637" s="1" t="s">
        <v>1031</v>
      </c>
      <c r="G637" s="2">
        <v>0.88888888888888884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56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123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 t="s">
        <v>1067</v>
      </c>
    </row>
    <row r="638" spans="1:54" x14ac:dyDescent="0.25">
      <c r="A638" s="1">
        <v>11286</v>
      </c>
      <c r="B638" s="1" t="s">
        <v>639</v>
      </c>
      <c r="C638" s="1">
        <v>62000790</v>
      </c>
      <c r="D638" s="1" t="s">
        <v>1025</v>
      </c>
      <c r="E638" s="1" t="s">
        <v>1138</v>
      </c>
      <c r="F638" s="1" t="s">
        <v>1033</v>
      </c>
      <c r="G638" s="8">
        <v>0.88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29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 t="s">
        <v>1067</v>
      </c>
    </row>
    <row r="639" spans="1:54" x14ac:dyDescent="0.25">
      <c r="A639" s="1">
        <v>11287</v>
      </c>
      <c r="B639" s="1" t="s">
        <v>640</v>
      </c>
      <c r="C639" s="1">
        <v>69080700</v>
      </c>
      <c r="D639" s="1" t="s">
        <v>1025</v>
      </c>
      <c r="E639" s="1" t="s">
        <v>1136</v>
      </c>
      <c r="F639" s="1" t="s">
        <v>1030</v>
      </c>
      <c r="G639" s="2">
        <v>0.95283018867924529</v>
      </c>
      <c r="H639" s="1">
        <v>0</v>
      </c>
      <c r="I639" s="1">
        <v>0</v>
      </c>
      <c r="J639" s="1">
        <v>0</v>
      </c>
      <c r="K639" s="1">
        <v>0</v>
      </c>
      <c r="L639" s="1">
        <v>73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45</v>
      </c>
      <c r="AY639" s="1">
        <v>0</v>
      </c>
      <c r="AZ639" s="1">
        <v>0</v>
      </c>
      <c r="BA639" s="1">
        <v>0</v>
      </c>
      <c r="BB639" s="1" t="s">
        <v>1071</v>
      </c>
    </row>
    <row r="640" spans="1:54" x14ac:dyDescent="0.25">
      <c r="A640" s="1">
        <v>11400</v>
      </c>
      <c r="B640" s="1" t="s">
        <v>641</v>
      </c>
      <c r="C640" s="1">
        <v>69160700</v>
      </c>
      <c r="D640" s="1" t="s">
        <v>251</v>
      </c>
      <c r="E640" s="1" t="s">
        <v>1325</v>
      </c>
      <c r="F640" s="1" t="s">
        <v>1030</v>
      </c>
      <c r="G640" s="2">
        <v>0.97665369649805445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45</v>
      </c>
      <c r="AU640" s="1">
        <v>0</v>
      </c>
      <c r="AV640" s="1">
        <v>0</v>
      </c>
      <c r="AW640" s="1">
        <v>0</v>
      </c>
      <c r="AX640" s="1">
        <v>0</v>
      </c>
      <c r="AY640" s="1">
        <v>26</v>
      </c>
      <c r="AZ640" s="1">
        <v>0</v>
      </c>
      <c r="BA640" s="1">
        <v>0</v>
      </c>
      <c r="BB640" s="1" t="s">
        <v>1067</v>
      </c>
    </row>
    <row r="641" spans="1:54" x14ac:dyDescent="0.25">
      <c r="A641" s="1">
        <v>11417</v>
      </c>
      <c r="B641" s="1" t="s">
        <v>642</v>
      </c>
      <c r="C641" s="1">
        <v>69150800</v>
      </c>
      <c r="D641" s="1" t="s">
        <v>251</v>
      </c>
      <c r="E641" s="1" t="s">
        <v>1201</v>
      </c>
      <c r="F641" s="1" t="s">
        <v>1030</v>
      </c>
      <c r="G641" s="8">
        <v>0.86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29</v>
      </c>
      <c r="U641" s="1">
        <v>0</v>
      </c>
      <c r="V641" s="1">
        <v>0</v>
      </c>
      <c r="W641" s="1">
        <v>0</v>
      </c>
      <c r="X641" s="1">
        <v>14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 t="s">
        <v>1067</v>
      </c>
    </row>
    <row r="642" spans="1:54" x14ac:dyDescent="0.25">
      <c r="A642" s="1">
        <v>11498</v>
      </c>
      <c r="B642" s="1" t="s">
        <v>643</v>
      </c>
      <c r="C642" s="1">
        <v>65143391</v>
      </c>
      <c r="D642" s="1" t="s">
        <v>1022</v>
      </c>
      <c r="E642" s="1" t="s">
        <v>1236</v>
      </c>
      <c r="F642" s="1" t="s">
        <v>1031</v>
      </c>
      <c r="G642" s="2">
        <v>0.99159663865546221</v>
      </c>
      <c r="H642" s="1">
        <v>0</v>
      </c>
      <c r="I642" s="1">
        <v>0</v>
      </c>
      <c r="J642" s="1">
        <v>0</v>
      </c>
      <c r="K642" s="1">
        <v>0</v>
      </c>
      <c r="L642" s="1">
        <v>28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60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79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 t="s">
        <v>1067</v>
      </c>
    </row>
    <row r="643" spans="1:54" x14ac:dyDescent="0.25">
      <c r="A643" s="1">
        <v>11527</v>
      </c>
      <c r="B643" s="1" t="s">
        <v>644</v>
      </c>
      <c r="C643" s="1">
        <v>65034053</v>
      </c>
      <c r="D643" s="1" t="s">
        <v>1022</v>
      </c>
      <c r="E643" s="1" t="s">
        <v>1236</v>
      </c>
      <c r="F643" s="1" t="s">
        <v>1031</v>
      </c>
      <c r="G643" s="2">
        <v>0.97881355932203384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43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49</v>
      </c>
      <c r="AT643" s="1">
        <v>0</v>
      </c>
      <c r="AU643" s="1">
        <v>0</v>
      </c>
      <c r="AV643" s="1">
        <v>0</v>
      </c>
      <c r="AW643" s="1">
        <v>0</v>
      </c>
      <c r="AX643" s="1">
        <v>50</v>
      </c>
      <c r="AY643" s="1">
        <v>0</v>
      </c>
      <c r="AZ643" s="1">
        <v>0</v>
      </c>
      <c r="BA643" s="1">
        <v>0</v>
      </c>
      <c r="BB643" s="1">
        <v>2020</v>
      </c>
    </row>
    <row r="644" spans="1:54" x14ac:dyDescent="0.25">
      <c r="A644" s="1">
        <v>11591</v>
      </c>
      <c r="B644" s="1" t="s">
        <v>645</v>
      </c>
      <c r="C644" s="1">
        <v>69200700</v>
      </c>
      <c r="D644" s="1" t="s">
        <v>1026</v>
      </c>
      <c r="E644" s="1" t="s">
        <v>1242</v>
      </c>
      <c r="F644" s="1" t="s">
        <v>1030</v>
      </c>
      <c r="G644" s="2">
        <v>0.97777777777777775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42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47</v>
      </c>
      <c r="AQ644" s="1">
        <v>0</v>
      </c>
      <c r="AR644" s="1">
        <v>0</v>
      </c>
      <c r="AS644" s="1">
        <v>10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 t="s">
        <v>1067</v>
      </c>
    </row>
    <row r="645" spans="1:54" x14ac:dyDescent="0.25">
      <c r="A645" s="1">
        <v>11608</v>
      </c>
      <c r="B645" s="1" t="s">
        <v>646</v>
      </c>
      <c r="C645" s="1">
        <v>65432980</v>
      </c>
      <c r="D645" s="1" t="s">
        <v>424</v>
      </c>
      <c r="E645" s="1" t="s">
        <v>1269</v>
      </c>
      <c r="F645" s="1" t="s">
        <v>1031</v>
      </c>
      <c r="G645" s="2">
        <v>0.91980360065466449</v>
      </c>
      <c r="H645" s="1">
        <v>0</v>
      </c>
      <c r="I645" s="1">
        <v>36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69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76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42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 t="s">
        <v>1067</v>
      </c>
    </row>
    <row r="646" spans="1:54" x14ac:dyDescent="0.25">
      <c r="A646" s="1">
        <v>11706</v>
      </c>
      <c r="B646" s="1" t="s">
        <v>647</v>
      </c>
      <c r="C646" s="1">
        <v>65144241</v>
      </c>
      <c r="D646" s="1" t="s">
        <v>251</v>
      </c>
      <c r="E646" s="1" t="s">
        <v>1199</v>
      </c>
      <c r="F646" s="1" t="s">
        <v>1031</v>
      </c>
      <c r="G646" s="2">
        <v>0.97297297297297303</v>
      </c>
      <c r="H646" s="1">
        <v>0</v>
      </c>
      <c r="I646" s="1">
        <v>21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 t="s">
        <v>1067</v>
      </c>
    </row>
    <row r="647" spans="1:54" x14ac:dyDescent="0.25">
      <c r="A647" s="1">
        <v>11709</v>
      </c>
      <c r="B647" s="1" t="s">
        <v>648</v>
      </c>
      <c r="C647" s="1">
        <v>53305604</v>
      </c>
      <c r="D647" s="1" t="s">
        <v>251</v>
      </c>
      <c r="E647" s="1" t="s">
        <v>1197</v>
      </c>
      <c r="F647" s="1" t="s">
        <v>1031</v>
      </c>
      <c r="G647" s="2">
        <v>0.90163934426229508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56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 t="s">
        <v>1067</v>
      </c>
    </row>
    <row r="648" spans="1:54" x14ac:dyDescent="0.25">
      <c r="A648" s="1">
        <v>11805</v>
      </c>
      <c r="B648" s="1" t="s">
        <v>649</v>
      </c>
      <c r="C648" s="1">
        <v>65145444</v>
      </c>
      <c r="D648" s="1" t="s">
        <v>1027</v>
      </c>
      <c r="E648" s="1" t="s">
        <v>1290</v>
      </c>
      <c r="F648" s="1" t="s">
        <v>1031</v>
      </c>
      <c r="G648" s="2">
        <v>0.88811188811188813</v>
      </c>
      <c r="H648" s="1">
        <v>0</v>
      </c>
      <c r="I648" s="1">
        <v>0</v>
      </c>
      <c r="J648" s="1">
        <v>0</v>
      </c>
      <c r="K648" s="1">
        <v>0</v>
      </c>
      <c r="L648" s="1">
        <v>63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 t="s">
        <v>1067</v>
      </c>
    </row>
    <row r="649" spans="1:54" x14ac:dyDescent="0.25">
      <c r="A649" s="1">
        <v>11818</v>
      </c>
      <c r="B649" s="1" t="s">
        <v>650</v>
      </c>
      <c r="C649" s="1">
        <v>65116358</v>
      </c>
      <c r="D649" s="1" t="s">
        <v>1027</v>
      </c>
      <c r="E649" s="1" t="s">
        <v>1292</v>
      </c>
      <c r="F649" s="1" t="s">
        <v>1031</v>
      </c>
      <c r="G649" s="2">
        <v>0.97975708502024295</v>
      </c>
      <c r="H649" s="1">
        <v>0</v>
      </c>
      <c r="I649" s="1">
        <v>42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62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 t="s">
        <v>1067</v>
      </c>
    </row>
    <row r="650" spans="1:54" x14ac:dyDescent="0.25">
      <c r="A650" s="1">
        <v>11831</v>
      </c>
      <c r="B650" s="1" t="s">
        <v>651</v>
      </c>
      <c r="C650" s="1">
        <v>70913100</v>
      </c>
      <c r="D650" s="1" t="s">
        <v>1027</v>
      </c>
      <c r="E650" s="1" t="s">
        <v>1277</v>
      </c>
      <c r="F650" s="1" t="s">
        <v>1029</v>
      </c>
      <c r="G650" s="2">
        <v>0.89185905224787365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98</v>
      </c>
      <c r="V650" s="1">
        <v>0</v>
      </c>
      <c r="W650" s="1">
        <v>0</v>
      </c>
      <c r="X650" s="1">
        <v>73</v>
      </c>
      <c r="Y650" s="1">
        <v>165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67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 t="s">
        <v>1067</v>
      </c>
    </row>
    <row r="651" spans="1:54" x14ac:dyDescent="0.25">
      <c r="A651" s="1">
        <v>11883</v>
      </c>
      <c r="B651" s="1" t="s">
        <v>652</v>
      </c>
      <c r="C651" s="1">
        <v>70882100</v>
      </c>
      <c r="D651" s="1" t="s">
        <v>1027</v>
      </c>
      <c r="E651" s="1" t="s">
        <v>1326</v>
      </c>
      <c r="F651" s="1" t="s">
        <v>1029</v>
      </c>
      <c r="G651" s="2">
        <v>0.93684210526315792</v>
      </c>
      <c r="H651" s="1">
        <v>0</v>
      </c>
      <c r="I651" s="1">
        <v>0</v>
      </c>
      <c r="J651" s="1">
        <v>0</v>
      </c>
      <c r="K651" s="1">
        <v>0</v>
      </c>
      <c r="L651" s="1">
        <v>60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76</v>
      </c>
      <c r="AY651" s="1">
        <v>0</v>
      </c>
      <c r="AZ651" s="1">
        <v>0</v>
      </c>
      <c r="BA651" s="1">
        <v>0</v>
      </c>
      <c r="BB651" s="1" t="s">
        <v>1067</v>
      </c>
    </row>
    <row r="652" spans="1:54" x14ac:dyDescent="0.25">
      <c r="A652" s="1">
        <v>11931</v>
      </c>
      <c r="B652" s="1" t="s">
        <v>653</v>
      </c>
      <c r="C652" s="1">
        <v>65146614</v>
      </c>
      <c r="D652" s="1" t="s">
        <v>1027</v>
      </c>
      <c r="E652" s="1" t="s">
        <v>1310</v>
      </c>
      <c r="F652" s="1" t="s">
        <v>1031</v>
      </c>
      <c r="G652" s="2">
        <v>0.92168674698795183</v>
      </c>
      <c r="H652" s="1">
        <v>0</v>
      </c>
      <c r="I652" s="1">
        <v>0</v>
      </c>
      <c r="J652" s="1">
        <v>0</v>
      </c>
      <c r="K652" s="1">
        <v>0</v>
      </c>
      <c r="L652" s="1">
        <v>88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 t="s">
        <v>1067</v>
      </c>
    </row>
    <row r="653" spans="1:54" x14ac:dyDescent="0.25">
      <c r="A653" s="1">
        <v>11936</v>
      </c>
      <c r="B653" s="1" t="s">
        <v>654</v>
      </c>
      <c r="C653" s="1">
        <v>65127914</v>
      </c>
      <c r="D653" s="1" t="s">
        <v>1027</v>
      </c>
      <c r="E653" s="1" t="s">
        <v>1295</v>
      </c>
      <c r="F653" s="1" t="s">
        <v>1031</v>
      </c>
      <c r="G653" s="2">
        <v>0.91287878787878785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45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 t="s">
        <v>1067</v>
      </c>
    </row>
    <row r="654" spans="1:54" x14ac:dyDescent="0.25">
      <c r="A654" s="1">
        <v>11965</v>
      </c>
      <c r="B654" s="1" t="s">
        <v>655</v>
      </c>
      <c r="C654" s="1">
        <v>71117600</v>
      </c>
      <c r="D654" s="1" t="s">
        <v>1027</v>
      </c>
      <c r="E654" s="1" t="s">
        <v>1276</v>
      </c>
      <c r="F654" s="1" t="s">
        <v>1031</v>
      </c>
      <c r="G654" s="2">
        <v>0.86770428015564205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55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 t="s">
        <v>1067</v>
      </c>
    </row>
    <row r="655" spans="1:54" x14ac:dyDescent="0.25">
      <c r="A655" s="1">
        <v>11994</v>
      </c>
      <c r="B655" s="1" t="s">
        <v>656</v>
      </c>
      <c r="C655" s="1">
        <v>65153188</v>
      </c>
      <c r="D655" s="1" t="s">
        <v>1027</v>
      </c>
      <c r="E655" s="1" t="s">
        <v>1289</v>
      </c>
      <c r="F655" s="1" t="s">
        <v>1031</v>
      </c>
      <c r="G655" s="2">
        <v>0.95634920634920639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52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47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 t="s">
        <v>1067</v>
      </c>
    </row>
    <row r="656" spans="1:54" x14ac:dyDescent="0.25">
      <c r="A656" s="1">
        <v>12004</v>
      </c>
      <c r="B656" s="1" t="s">
        <v>657</v>
      </c>
      <c r="C656" s="1">
        <v>65155492</v>
      </c>
      <c r="D656" s="1" t="s">
        <v>251</v>
      </c>
      <c r="E656" s="1" t="s">
        <v>1211</v>
      </c>
      <c r="F656" s="1" t="s">
        <v>1031</v>
      </c>
      <c r="G656" s="2">
        <v>0.96916299559471364</v>
      </c>
      <c r="H656" s="1">
        <v>0</v>
      </c>
      <c r="I656" s="1">
        <v>15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34</v>
      </c>
      <c r="V656" s="1">
        <v>0</v>
      </c>
      <c r="W656" s="1">
        <v>0</v>
      </c>
      <c r="X656" s="1">
        <v>0</v>
      </c>
      <c r="Y656" s="1">
        <v>31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33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 t="s">
        <v>1067</v>
      </c>
    </row>
    <row r="657" spans="1:54" x14ac:dyDescent="0.25">
      <c r="A657" s="1">
        <v>12005</v>
      </c>
      <c r="B657" s="1" t="s">
        <v>119</v>
      </c>
      <c r="C657" s="1">
        <v>82156700</v>
      </c>
      <c r="D657" s="1" t="s">
        <v>251</v>
      </c>
      <c r="E657" s="1" t="s">
        <v>1187</v>
      </c>
      <c r="F657" s="1" t="s">
        <v>1031</v>
      </c>
      <c r="G657" s="2">
        <v>0.95833333333333337</v>
      </c>
      <c r="H657" s="1">
        <v>0</v>
      </c>
      <c r="I657" s="1">
        <v>0</v>
      </c>
      <c r="J657" s="1">
        <v>0</v>
      </c>
      <c r="K657" s="1">
        <v>0</v>
      </c>
      <c r="L657" s="1">
        <v>89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243</v>
      </c>
      <c r="V657" s="1">
        <v>0</v>
      </c>
      <c r="W657" s="1">
        <v>0</v>
      </c>
      <c r="X657" s="1">
        <v>85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 t="s">
        <v>1067</v>
      </c>
    </row>
    <row r="658" spans="1:54" x14ac:dyDescent="0.25">
      <c r="A658" s="1">
        <v>12006</v>
      </c>
      <c r="B658" s="1" t="s">
        <v>658</v>
      </c>
      <c r="C658" s="1">
        <v>69140500</v>
      </c>
      <c r="D658" s="1" t="s">
        <v>218</v>
      </c>
      <c r="E658" s="1" t="s">
        <v>1171</v>
      </c>
      <c r="F658" s="1" t="s">
        <v>1030</v>
      </c>
      <c r="G658" s="2">
        <v>0.96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22</v>
      </c>
      <c r="AY658" s="1">
        <v>0</v>
      </c>
      <c r="AZ658" s="1">
        <v>0</v>
      </c>
      <c r="BA658" s="1">
        <v>0</v>
      </c>
      <c r="BB658" s="1" t="s">
        <v>1067</v>
      </c>
    </row>
    <row r="659" spans="1:54" x14ac:dyDescent="0.25">
      <c r="A659" s="1">
        <v>12027</v>
      </c>
      <c r="B659" s="1" t="s">
        <v>659</v>
      </c>
      <c r="C659" s="1">
        <v>65121631</v>
      </c>
      <c r="D659" s="1" t="s">
        <v>218</v>
      </c>
      <c r="E659" s="1" t="s">
        <v>1171</v>
      </c>
      <c r="F659" s="1" t="s">
        <v>1031</v>
      </c>
      <c r="G659" s="2">
        <v>0.98701298701298701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74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28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76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2020</v>
      </c>
    </row>
    <row r="660" spans="1:54" x14ac:dyDescent="0.25">
      <c r="A660" s="1">
        <v>12033</v>
      </c>
      <c r="B660" s="1" t="s">
        <v>660</v>
      </c>
      <c r="C660" s="1">
        <v>65033068</v>
      </c>
      <c r="D660" s="1" t="s">
        <v>251</v>
      </c>
      <c r="E660" s="1" t="s">
        <v>1208</v>
      </c>
      <c r="F660" s="1" t="s">
        <v>1031</v>
      </c>
      <c r="G660" s="2">
        <v>0.94636871508379883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151</v>
      </c>
      <c r="U660" s="1">
        <v>160</v>
      </c>
      <c r="V660" s="1">
        <v>0</v>
      </c>
      <c r="W660" s="1">
        <v>0</v>
      </c>
      <c r="X660" s="1">
        <v>0</v>
      </c>
      <c r="Y660" s="1">
        <v>124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 t="s">
        <v>1067</v>
      </c>
    </row>
    <row r="661" spans="1:54" x14ac:dyDescent="0.25">
      <c r="A661" s="1">
        <v>12050</v>
      </c>
      <c r="B661" s="1" t="s">
        <v>661</v>
      </c>
      <c r="C661" s="1">
        <v>65114725</v>
      </c>
      <c r="D661" s="1" t="s">
        <v>218</v>
      </c>
      <c r="E661" s="1" t="s">
        <v>1169</v>
      </c>
      <c r="F661" s="1" t="s">
        <v>1031</v>
      </c>
      <c r="G661" s="2">
        <v>0.97073170731707314</v>
      </c>
      <c r="H661" s="1">
        <v>0</v>
      </c>
      <c r="I661" s="1">
        <v>20</v>
      </c>
      <c r="J661" s="1">
        <v>0</v>
      </c>
      <c r="K661" s="1">
        <v>0</v>
      </c>
      <c r="L661" s="1">
        <v>95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44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 t="s">
        <v>1067</v>
      </c>
    </row>
    <row r="662" spans="1:54" x14ac:dyDescent="0.25">
      <c r="A662" s="1">
        <v>12059</v>
      </c>
      <c r="B662" s="1" t="s">
        <v>662</v>
      </c>
      <c r="C662" s="1">
        <v>65061296</v>
      </c>
      <c r="D662" s="1" t="s">
        <v>251</v>
      </c>
      <c r="E662" s="1" t="s">
        <v>1191</v>
      </c>
      <c r="F662" s="1" t="s">
        <v>1031</v>
      </c>
      <c r="G662" s="2">
        <v>1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78</v>
      </c>
      <c r="AY662" s="1">
        <v>0</v>
      </c>
      <c r="AZ662" s="1">
        <v>0</v>
      </c>
      <c r="BA662" s="1">
        <v>0</v>
      </c>
      <c r="BB662" s="1" t="s">
        <v>1067</v>
      </c>
    </row>
    <row r="663" spans="1:54" x14ac:dyDescent="0.25">
      <c r="A663" s="1">
        <v>12062</v>
      </c>
      <c r="B663" s="1" t="s">
        <v>663</v>
      </c>
      <c r="C663" s="1">
        <v>72394000</v>
      </c>
      <c r="D663" s="1" t="s">
        <v>251</v>
      </c>
      <c r="E663" s="1" t="s">
        <v>1199</v>
      </c>
      <c r="F663" s="1" t="s">
        <v>1031</v>
      </c>
      <c r="G663" s="2">
        <v>0.93099787685774948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111</v>
      </c>
      <c r="V663" s="1">
        <v>0</v>
      </c>
      <c r="W663" s="1">
        <v>104</v>
      </c>
      <c r="X663" s="1">
        <v>96</v>
      </c>
      <c r="Y663" s="1">
        <v>108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54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 t="s">
        <v>1067</v>
      </c>
    </row>
    <row r="664" spans="1:54" x14ac:dyDescent="0.25">
      <c r="A664" s="1">
        <v>12111</v>
      </c>
      <c r="B664" s="1" t="s">
        <v>664</v>
      </c>
      <c r="C664" s="1">
        <v>65145638</v>
      </c>
      <c r="D664" s="1" t="s">
        <v>1027</v>
      </c>
      <c r="E664" s="1" t="s">
        <v>1310</v>
      </c>
      <c r="F664" s="1" t="s">
        <v>1031</v>
      </c>
      <c r="G664" s="2">
        <v>0.87330316742081449</v>
      </c>
      <c r="H664" s="1">
        <v>0</v>
      </c>
      <c r="I664" s="1">
        <v>0</v>
      </c>
      <c r="J664" s="1">
        <v>0</v>
      </c>
      <c r="K664" s="1">
        <v>0</v>
      </c>
      <c r="L664" s="1">
        <v>61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 t="s">
        <v>1067</v>
      </c>
    </row>
    <row r="665" spans="1:54" x14ac:dyDescent="0.25">
      <c r="A665" s="1">
        <v>12115</v>
      </c>
      <c r="B665" s="1" t="s">
        <v>665</v>
      </c>
      <c r="C665" s="1">
        <v>53324189</v>
      </c>
      <c r="D665" s="1" t="s">
        <v>1027</v>
      </c>
      <c r="E665" s="1" t="s">
        <v>1300</v>
      </c>
      <c r="F665" s="1" t="s">
        <v>1031</v>
      </c>
      <c r="G665" s="2">
        <v>0.9107142857142857</v>
      </c>
      <c r="H665" s="1">
        <v>0</v>
      </c>
      <c r="I665" s="1">
        <v>68</v>
      </c>
      <c r="J665" s="1">
        <v>0</v>
      </c>
      <c r="K665" s="1">
        <v>0</v>
      </c>
      <c r="L665" s="1">
        <v>107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 t="s">
        <v>1067</v>
      </c>
    </row>
    <row r="666" spans="1:54" x14ac:dyDescent="0.25">
      <c r="A666" s="1">
        <v>12117</v>
      </c>
      <c r="B666" s="1" t="s">
        <v>666</v>
      </c>
      <c r="C666" s="1">
        <v>69071302</v>
      </c>
      <c r="D666" s="1" t="s">
        <v>1027</v>
      </c>
      <c r="E666" s="1" t="s">
        <v>1301</v>
      </c>
      <c r="F666" s="1" t="s">
        <v>1030</v>
      </c>
      <c r="G666" s="2">
        <v>0.87383798140770252</v>
      </c>
      <c r="H666" s="1">
        <v>0</v>
      </c>
      <c r="I666" s="1">
        <v>69</v>
      </c>
      <c r="J666" s="1">
        <v>0</v>
      </c>
      <c r="K666" s="1">
        <v>0</v>
      </c>
      <c r="L666" s="1">
        <v>70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79</v>
      </c>
      <c r="V666" s="1">
        <v>0</v>
      </c>
      <c r="W666" s="1">
        <v>0</v>
      </c>
      <c r="X666" s="1">
        <v>64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82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 t="s">
        <v>1067</v>
      </c>
    </row>
    <row r="667" spans="1:54" x14ac:dyDescent="0.25">
      <c r="A667" s="1">
        <v>12151</v>
      </c>
      <c r="B667" s="1" t="s">
        <v>667</v>
      </c>
      <c r="C667" s="1">
        <v>65153651</v>
      </c>
      <c r="D667" s="1" t="s">
        <v>99</v>
      </c>
      <c r="E667" s="1" t="s">
        <v>1116</v>
      </c>
      <c r="F667" s="1" t="s">
        <v>1031</v>
      </c>
      <c r="G667" s="2">
        <v>0.90994371482176362</v>
      </c>
      <c r="H667" s="1">
        <v>0</v>
      </c>
      <c r="I667" s="1">
        <v>86</v>
      </c>
      <c r="J667" s="1">
        <v>0</v>
      </c>
      <c r="K667" s="1">
        <v>0</v>
      </c>
      <c r="L667" s="1">
        <v>136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139</v>
      </c>
      <c r="Y667" s="1">
        <v>87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 t="s">
        <v>1067</v>
      </c>
    </row>
    <row r="668" spans="1:54" x14ac:dyDescent="0.25">
      <c r="A668" s="1">
        <v>12192</v>
      </c>
      <c r="B668" s="1" t="s">
        <v>668</v>
      </c>
      <c r="C668" s="1">
        <v>71142500</v>
      </c>
      <c r="D668" s="1" t="s">
        <v>375</v>
      </c>
      <c r="E668" s="1" t="s">
        <v>1267</v>
      </c>
      <c r="F668" s="1" t="s">
        <v>1031</v>
      </c>
      <c r="G668" s="2">
        <v>0.94372801875732704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141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76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70</v>
      </c>
      <c r="AZ668" s="1">
        <v>0</v>
      </c>
      <c r="BA668" s="1">
        <v>172</v>
      </c>
      <c r="BB668" s="1">
        <v>2021</v>
      </c>
    </row>
    <row r="669" spans="1:54" x14ac:dyDescent="0.25">
      <c r="A669" s="1">
        <v>12217</v>
      </c>
      <c r="B669" s="1" t="s">
        <v>669</v>
      </c>
      <c r="C669" s="1">
        <v>65117808</v>
      </c>
      <c r="D669" s="1" t="s">
        <v>1027</v>
      </c>
      <c r="E669" s="1" t="s">
        <v>1282</v>
      </c>
      <c r="F669" s="1" t="s">
        <v>1031</v>
      </c>
      <c r="G669" s="2">
        <v>0.92128279883381925</v>
      </c>
      <c r="H669" s="1">
        <v>0</v>
      </c>
      <c r="I669" s="1">
        <v>124</v>
      </c>
      <c r="J669" s="1">
        <v>0</v>
      </c>
      <c r="K669" s="1">
        <v>0</v>
      </c>
      <c r="L669" s="1">
        <v>90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185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69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114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2020</v>
      </c>
    </row>
    <row r="670" spans="1:54" x14ac:dyDescent="0.25">
      <c r="A670" s="1">
        <v>12225</v>
      </c>
      <c r="B670" s="1" t="s">
        <v>670</v>
      </c>
      <c r="C670" s="1">
        <v>71524500</v>
      </c>
      <c r="D670" s="1" t="s">
        <v>1027</v>
      </c>
      <c r="E670" s="1" t="s">
        <v>1327</v>
      </c>
      <c r="F670" s="1" t="s">
        <v>1031</v>
      </c>
      <c r="G670" s="2">
        <v>0.87152777777777779</v>
      </c>
      <c r="H670" s="1">
        <v>0</v>
      </c>
      <c r="I670" s="1">
        <v>0</v>
      </c>
      <c r="J670" s="1">
        <v>0</v>
      </c>
      <c r="K670" s="1">
        <v>0</v>
      </c>
      <c r="L670" s="1">
        <v>72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62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 t="s">
        <v>1067</v>
      </c>
    </row>
    <row r="671" spans="1:54" x14ac:dyDescent="0.25">
      <c r="A671" s="1">
        <v>12242</v>
      </c>
      <c r="B671" s="1" t="s">
        <v>671</v>
      </c>
      <c r="C671" s="1">
        <v>65154777</v>
      </c>
      <c r="D671" s="1" t="s">
        <v>1027</v>
      </c>
      <c r="E671" s="1" t="s">
        <v>1299</v>
      </c>
      <c r="F671" s="1" t="s">
        <v>1031</v>
      </c>
      <c r="G671" s="2">
        <v>0.88198757763975155</v>
      </c>
      <c r="H671" s="1">
        <v>0</v>
      </c>
      <c r="I671" s="1">
        <v>0</v>
      </c>
      <c r="J671" s="1">
        <v>0</v>
      </c>
      <c r="K671" s="1">
        <v>0</v>
      </c>
      <c r="L671" s="1">
        <v>138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 t="s">
        <v>1067</v>
      </c>
    </row>
    <row r="672" spans="1:54" x14ac:dyDescent="0.25">
      <c r="A672" s="1">
        <v>12332</v>
      </c>
      <c r="B672" s="1" t="s">
        <v>672</v>
      </c>
      <c r="C672" s="1">
        <v>73568600</v>
      </c>
      <c r="D672" s="1" t="s">
        <v>99</v>
      </c>
      <c r="E672" s="1" t="s">
        <v>1328</v>
      </c>
      <c r="F672" s="1" t="s">
        <v>1030</v>
      </c>
      <c r="G672" s="2">
        <v>0.89473684210526316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29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56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 t="s">
        <v>1067</v>
      </c>
    </row>
    <row r="673" spans="1:54" x14ac:dyDescent="0.25">
      <c r="A673" s="1">
        <v>12336</v>
      </c>
      <c r="B673" s="1" t="s">
        <v>673</v>
      </c>
      <c r="C673" s="1">
        <v>69050200</v>
      </c>
      <c r="D673" s="1" t="s">
        <v>99</v>
      </c>
      <c r="E673" s="1" t="s">
        <v>1103</v>
      </c>
      <c r="F673" s="1" t="s">
        <v>1030</v>
      </c>
      <c r="G673" s="2">
        <v>0.93061224489795913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81</v>
      </c>
      <c r="AA673" s="1">
        <v>88</v>
      </c>
      <c r="AB673" s="1">
        <v>74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 t="s">
        <v>1067</v>
      </c>
    </row>
    <row r="674" spans="1:54" x14ac:dyDescent="0.25">
      <c r="A674" s="1">
        <v>12368</v>
      </c>
      <c r="B674" s="1" t="s">
        <v>674</v>
      </c>
      <c r="C674" s="1">
        <v>65080921</v>
      </c>
      <c r="D674" s="1" t="s">
        <v>1022</v>
      </c>
      <c r="E674" s="1" t="s">
        <v>1224</v>
      </c>
      <c r="F674" s="1" t="s">
        <v>1031</v>
      </c>
      <c r="G674" s="2">
        <v>0.98062015503875966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44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52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 t="s">
        <v>1067</v>
      </c>
    </row>
    <row r="675" spans="1:54" x14ac:dyDescent="0.25">
      <c r="A675" s="1">
        <v>12504</v>
      </c>
      <c r="B675" s="1" t="s">
        <v>675</v>
      </c>
      <c r="C675" s="1">
        <v>65155778</v>
      </c>
      <c r="D675" s="1" t="s">
        <v>1028</v>
      </c>
      <c r="E675" s="1" t="s">
        <v>1076</v>
      </c>
      <c r="F675" s="1" t="s">
        <v>1031</v>
      </c>
      <c r="G675" s="2">
        <v>0.84926470588235292</v>
      </c>
      <c r="H675" s="1">
        <v>0</v>
      </c>
      <c r="I675" s="1">
        <v>0</v>
      </c>
      <c r="J675" s="1">
        <v>0</v>
      </c>
      <c r="K675" s="1">
        <v>0</v>
      </c>
      <c r="L675" s="1">
        <v>17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25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 t="s">
        <v>1067</v>
      </c>
    </row>
    <row r="676" spans="1:54" x14ac:dyDescent="0.25">
      <c r="A676" s="1">
        <v>12518</v>
      </c>
      <c r="B676" s="1" t="s">
        <v>676</v>
      </c>
      <c r="C676" s="1">
        <v>65099420</v>
      </c>
      <c r="D676" s="1" t="s">
        <v>1028</v>
      </c>
      <c r="E676" s="1" t="s">
        <v>1076</v>
      </c>
      <c r="F676" s="1" t="s">
        <v>1031</v>
      </c>
      <c r="G676" s="2">
        <v>0.81408450704225355</v>
      </c>
      <c r="H676" s="1">
        <v>0</v>
      </c>
      <c r="I676" s="1">
        <v>0</v>
      </c>
      <c r="J676" s="1">
        <v>0</v>
      </c>
      <c r="K676" s="1">
        <v>0</v>
      </c>
      <c r="L676" s="1">
        <v>45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23</v>
      </c>
      <c r="Y676" s="1">
        <v>27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 t="s">
        <v>1067</v>
      </c>
    </row>
    <row r="677" spans="1:54" x14ac:dyDescent="0.25">
      <c r="A677" s="1">
        <v>12534</v>
      </c>
      <c r="B677" s="1" t="s">
        <v>677</v>
      </c>
      <c r="C677" s="1">
        <v>65033056</v>
      </c>
      <c r="D677" s="1" t="s">
        <v>1028</v>
      </c>
      <c r="E677" s="1" t="s">
        <v>1321</v>
      </c>
      <c r="F677" s="1" t="s">
        <v>1031</v>
      </c>
      <c r="G677" s="2">
        <v>0.9024767801857585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87</v>
      </c>
      <c r="V677" s="1">
        <v>0</v>
      </c>
      <c r="W677" s="1">
        <v>0</v>
      </c>
      <c r="X677" s="1">
        <v>80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76</v>
      </c>
      <c r="AT677" s="1">
        <v>92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2021</v>
      </c>
    </row>
    <row r="678" spans="1:54" x14ac:dyDescent="0.25">
      <c r="A678" s="1">
        <v>12547</v>
      </c>
      <c r="B678" s="1" t="s">
        <v>678</v>
      </c>
      <c r="C678" s="1">
        <v>53330417</v>
      </c>
      <c r="D678" s="1" t="s">
        <v>1024</v>
      </c>
      <c r="E678" s="1" t="s">
        <v>1073</v>
      </c>
      <c r="F678" s="1" t="s">
        <v>1031</v>
      </c>
      <c r="G678" s="2">
        <v>0.88148148148148153</v>
      </c>
      <c r="H678" s="1">
        <v>0</v>
      </c>
      <c r="I678" s="1">
        <v>0</v>
      </c>
      <c r="J678" s="1">
        <v>0</v>
      </c>
      <c r="K678" s="1">
        <v>0</v>
      </c>
      <c r="L678" s="1">
        <v>62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 t="s">
        <v>1067</v>
      </c>
    </row>
    <row r="679" spans="1:54" x14ac:dyDescent="0.25">
      <c r="A679" s="1">
        <v>12551</v>
      </c>
      <c r="B679" s="1" t="s">
        <v>679</v>
      </c>
      <c r="C679" s="1">
        <v>69010400</v>
      </c>
      <c r="D679" s="1" t="s">
        <v>1028</v>
      </c>
      <c r="E679" s="1" t="s">
        <v>1329</v>
      </c>
      <c r="F679" s="1" t="s">
        <v>1030</v>
      </c>
      <c r="G679" s="2">
        <v>0.87434554973821987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77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35</v>
      </c>
      <c r="AY679" s="1">
        <v>0</v>
      </c>
      <c r="AZ679" s="1">
        <v>0</v>
      </c>
      <c r="BA679" s="1">
        <v>0</v>
      </c>
      <c r="BB679" s="1" t="s">
        <v>1067</v>
      </c>
    </row>
    <row r="680" spans="1:54" x14ac:dyDescent="0.25">
      <c r="A680" s="1">
        <v>12566</v>
      </c>
      <c r="B680" s="1" t="s">
        <v>680</v>
      </c>
      <c r="C680" s="1">
        <v>65033052</v>
      </c>
      <c r="D680" s="1" t="s">
        <v>1028</v>
      </c>
      <c r="E680" s="1" t="s">
        <v>1321</v>
      </c>
      <c r="F680" s="1" t="s">
        <v>1031</v>
      </c>
      <c r="G680" s="2">
        <v>0.90117252931323288</v>
      </c>
      <c r="H680" s="1">
        <v>0</v>
      </c>
      <c r="I680" s="1">
        <v>0</v>
      </c>
      <c r="J680" s="1">
        <v>0</v>
      </c>
      <c r="K680" s="1">
        <v>0</v>
      </c>
      <c r="L680" s="1">
        <v>79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81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62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77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2021</v>
      </c>
    </row>
    <row r="681" spans="1:54" x14ac:dyDescent="0.25">
      <c r="A681" s="1">
        <v>12602</v>
      </c>
      <c r="B681" s="1" t="s">
        <v>681</v>
      </c>
      <c r="C681" s="1">
        <v>65152796</v>
      </c>
      <c r="D681" s="1" t="s">
        <v>1028</v>
      </c>
      <c r="E681" s="1" t="s">
        <v>1321</v>
      </c>
      <c r="F681" s="1" t="s">
        <v>1031</v>
      </c>
      <c r="G681" s="2">
        <v>0.80555555555555558</v>
      </c>
      <c r="H681" s="1">
        <v>56</v>
      </c>
      <c r="I681" s="1">
        <v>0</v>
      </c>
      <c r="J681" s="1">
        <v>0</v>
      </c>
      <c r="K681" s="1">
        <v>0</v>
      </c>
      <c r="L681" s="1">
        <v>71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57</v>
      </c>
      <c r="AI681" s="1">
        <v>0</v>
      </c>
      <c r="AJ681" s="1">
        <v>0</v>
      </c>
      <c r="AK681" s="1">
        <v>0</v>
      </c>
      <c r="AL681" s="1">
        <v>0</v>
      </c>
      <c r="AM681" s="1">
        <v>62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 t="s">
        <v>1067</v>
      </c>
    </row>
    <row r="682" spans="1:54" x14ac:dyDescent="0.25">
      <c r="A682" s="1">
        <v>12603</v>
      </c>
      <c r="B682" s="1" t="s">
        <v>682</v>
      </c>
      <c r="C682" s="1">
        <v>65155214</v>
      </c>
      <c r="D682" s="1" t="s">
        <v>1028</v>
      </c>
      <c r="E682" s="1" t="s">
        <v>1321</v>
      </c>
      <c r="F682" s="1" t="s">
        <v>1031</v>
      </c>
      <c r="G682" s="2">
        <v>0.87709497206703912</v>
      </c>
      <c r="H682" s="1">
        <v>0</v>
      </c>
      <c r="I682" s="1">
        <v>0</v>
      </c>
      <c r="J682" s="1">
        <v>0</v>
      </c>
      <c r="K682" s="1">
        <v>0</v>
      </c>
      <c r="L682" s="1">
        <v>57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76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 t="s">
        <v>1067</v>
      </c>
    </row>
    <row r="683" spans="1:54" x14ac:dyDescent="0.25">
      <c r="A683" s="1">
        <v>12610</v>
      </c>
      <c r="B683" s="1" t="s">
        <v>683</v>
      </c>
      <c r="C683" s="1">
        <v>62000660</v>
      </c>
      <c r="D683" s="1" t="s">
        <v>1024</v>
      </c>
      <c r="E683" s="1" t="s">
        <v>1073</v>
      </c>
      <c r="F683" s="1" t="s">
        <v>1033</v>
      </c>
      <c r="G683" s="2">
        <v>0.9353932584269663</v>
      </c>
      <c r="H683" s="1">
        <v>59</v>
      </c>
      <c r="I683" s="1">
        <v>67</v>
      </c>
      <c r="J683" s="1">
        <v>0</v>
      </c>
      <c r="K683" s="1">
        <v>0</v>
      </c>
      <c r="L683" s="1">
        <v>42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51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60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 t="s">
        <v>1067</v>
      </c>
    </row>
    <row r="684" spans="1:54" x14ac:dyDescent="0.25">
      <c r="A684" s="1">
        <v>12630</v>
      </c>
      <c r="B684" s="1" t="s">
        <v>684</v>
      </c>
      <c r="C684" s="1">
        <v>65145834</v>
      </c>
      <c r="D684" s="1" t="s">
        <v>1024</v>
      </c>
      <c r="E684" s="1" t="s">
        <v>1073</v>
      </c>
      <c r="F684" s="1" t="s">
        <v>1031</v>
      </c>
      <c r="G684" s="2">
        <v>0.92237442922374424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38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27</v>
      </c>
      <c r="AI684" s="1">
        <v>0</v>
      </c>
      <c r="AJ684" s="1">
        <v>0</v>
      </c>
      <c r="AK684" s="1">
        <v>0</v>
      </c>
      <c r="AL684" s="1">
        <v>45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 t="s">
        <v>1067</v>
      </c>
    </row>
    <row r="685" spans="1:54" x14ac:dyDescent="0.25">
      <c r="A685" s="1">
        <v>12631</v>
      </c>
      <c r="B685" s="1" t="s">
        <v>685</v>
      </c>
      <c r="C685" s="1">
        <v>65033059</v>
      </c>
      <c r="D685" s="1" t="s">
        <v>1028</v>
      </c>
      <c r="E685" s="1" t="s">
        <v>1076</v>
      </c>
      <c r="F685" s="1" t="s">
        <v>1031</v>
      </c>
      <c r="G685" s="2">
        <v>0.76356589147286824</v>
      </c>
      <c r="H685" s="1">
        <v>0</v>
      </c>
      <c r="I685" s="1">
        <v>49</v>
      </c>
      <c r="J685" s="1">
        <v>0</v>
      </c>
      <c r="K685" s="1">
        <v>0</v>
      </c>
      <c r="L685" s="1">
        <v>67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36</v>
      </c>
      <c r="Z685" s="1">
        <v>0</v>
      </c>
      <c r="AA685" s="1">
        <v>44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 t="s">
        <v>1067</v>
      </c>
    </row>
    <row r="686" spans="1:54" x14ac:dyDescent="0.25">
      <c r="A686" s="1">
        <v>12632</v>
      </c>
      <c r="B686" s="1" t="s">
        <v>686</v>
      </c>
      <c r="C686" s="1">
        <v>69265100</v>
      </c>
      <c r="D686" s="1" t="s">
        <v>1028</v>
      </c>
      <c r="E686" s="1" t="s">
        <v>1321</v>
      </c>
      <c r="F686" s="1" t="s">
        <v>1030</v>
      </c>
      <c r="G686" s="2">
        <v>0.88421052631578945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113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74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35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 t="s">
        <v>1067</v>
      </c>
    </row>
    <row r="687" spans="1:54" x14ac:dyDescent="0.25">
      <c r="A687" s="1">
        <v>12649</v>
      </c>
      <c r="B687" s="1" t="s">
        <v>687</v>
      </c>
      <c r="C687" s="1">
        <v>65151096</v>
      </c>
      <c r="D687" s="1" t="s">
        <v>1028</v>
      </c>
      <c r="E687" s="1" t="s">
        <v>1321</v>
      </c>
      <c r="F687" s="1" t="s">
        <v>1031</v>
      </c>
      <c r="G687" s="2">
        <v>0.89086859688195996</v>
      </c>
      <c r="H687" s="1">
        <v>0</v>
      </c>
      <c r="I687" s="1">
        <v>0</v>
      </c>
      <c r="J687" s="1">
        <v>0</v>
      </c>
      <c r="K687" s="1">
        <v>0</v>
      </c>
      <c r="L687" s="1">
        <v>132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 t="s">
        <v>1067</v>
      </c>
    </row>
    <row r="688" spans="1:54" x14ac:dyDescent="0.25">
      <c r="A688" s="1">
        <v>12650</v>
      </c>
      <c r="B688" s="1" t="s">
        <v>688</v>
      </c>
      <c r="C688" s="1">
        <v>65152155</v>
      </c>
      <c r="D688" s="1" t="s">
        <v>1028</v>
      </c>
      <c r="E688" s="1" t="s">
        <v>1321</v>
      </c>
      <c r="F688" s="1" t="s">
        <v>1031</v>
      </c>
      <c r="G688" s="2">
        <v>0.8662361623616236</v>
      </c>
      <c r="H688" s="1">
        <v>0</v>
      </c>
      <c r="I688" s="1">
        <v>0</v>
      </c>
      <c r="J688" s="1">
        <v>0</v>
      </c>
      <c r="K688" s="1">
        <v>0</v>
      </c>
      <c r="L688" s="1">
        <v>132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87</v>
      </c>
      <c r="AA688" s="1">
        <v>0</v>
      </c>
      <c r="AB688" s="1">
        <v>0</v>
      </c>
      <c r="AC688" s="1">
        <v>0</v>
      </c>
      <c r="AD688" s="1">
        <v>84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 t="s">
        <v>1067</v>
      </c>
    </row>
    <row r="689" spans="1:54" x14ac:dyDescent="0.25">
      <c r="A689" s="1">
        <v>12652</v>
      </c>
      <c r="B689" s="1" t="s">
        <v>689</v>
      </c>
      <c r="C689" s="1">
        <v>80230500</v>
      </c>
      <c r="D689" s="1" t="s">
        <v>1028</v>
      </c>
      <c r="E689" s="1" t="s">
        <v>1321</v>
      </c>
      <c r="F689" s="1" t="s">
        <v>1031</v>
      </c>
      <c r="G689" s="2">
        <v>0.84026258205689275</v>
      </c>
      <c r="H689" s="1">
        <v>0</v>
      </c>
      <c r="I689" s="1">
        <v>0</v>
      </c>
      <c r="J689" s="1">
        <v>0</v>
      </c>
      <c r="K689" s="1">
        <v>0</v>
      </c>
      <c r="L689" s="1">
        <v>28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67</v>
      </c>
      <c r="X689" s="1">
        <v>60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 t="s">
        <v>1067</v>
      </c>
    </row>
    <row r="690" spans="1:54" x14ac:dyDescent="0.25">
      <c r="A690" s="1">
        <v>12655</v>
      </c>
      <c r="B690" s="1" t="s">
        <v>690</v>
      </c>
      <c r="C690" s="1">
        <v>65153944</v>
      </c>
      <c r="D690" s="1" t="s">
        <v>1028</v>
      </c>
      <c r="E690" s="1" t="s">
        <v>1321</v>
      </c>
      <c r="F690" s="1" t="s">
        <v>1031</v>
      </c>
      <c r="G690" s="2">
        <v>0.89166666666666672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65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 t="s">
        <v>1067</v>
      </c>
    </row>
    <row r="691" spans="1:54" x14ac:dyDescent="0.25">
      <c r="A691" s="1">
        <v>12658</v>
      </c>
      <c r="B691" s="1" t="s">
        <v>691</v>
      </c>
      <c r="C691" s="1">
        <v>65149601</v>
      </c>
      <c r="D691" s="1" t="s">
        <v>1024</v>
      </c>
      <c r="E691" s="1" t="s">
        <v>1073</v>
      </c>
      <c r="F691" s="1" t="s">
        <v>1031</v>
      </c>
      <c r="G691" s="2">
        <v>0.8571428571428571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42</v>
      </c>
      <c r="AY691" s="1">
        <v>0</v>
      </c>
      <c r="AZ691" s="1">
        <v>0</v>
      </c>
      <c r="BA691" s="1">
        <v>0</v>
      </c>
      <c r="BB691" s="1" t="s">
        <v>1067</v>
      </c>
    </row>
    <row r="692" spans="1:54" x14ac:dyDescent="0.25">
      <c r="A692" s="1">
        <v>12686</v>
      </c>
      <c r="B692" s="1" t="s">
        <v>692</v>
      </c>
      <c r="C692" s="1">
        <v>65156092</v>
      </c>
      <c r="D692" s="1" t="s">
        <v>1028</v>
      </c>
      <c r="E692" s="1" t="s">
        <v>1321</v>
      </c>
      <c r="F692" s="1" t="s">
        <v>1031</v>
      </c>
      <c r="G692" s="2">
        <v>0.87622149837133545</v>
      </c>
      <c r="H692" s="1">
        <v>89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106</v>
      </c>
      <c r="AN692" s="1">
        <v>0</v>
      </c>
      <c r="AO692" s="1">
        <v>33</v>
      </c>
      <c r="AP692" s="1">
        <v>0</v>
      </c>
      <c r="AQ692" s="1">
        <v>0</v>
      </c>
      <c r="AR692" s="1">
        <v>0</v>
      </c>
      <c r="AS692" s="1">
        <v>48</v>
      </c>
      <c r="AT692" s="1">
        <v>66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 t="s">
        <v>1067</v>
      </c>
    </row>
    <row r="693" spans="1:54" x14ac:dyDescent="0.25">
      <c r="A693" s="1">
        <v>12696</v>
      </c>
      <c r="B693" s="1" t="s">
        <v>693</v>
      </c>
      <c r="C693" s="1">
        <v>65121777</v>
      </c>
      <c r="D693" s="1" t="s">
        <v>1024</v>
      </c>
      <c r="E693" s="1" t="s">
        <v>1073</v>
      </c>
      <c r="F693" s="1" t="s">
        <v>1031</v>
      </c>
      <c r="G693" s="8">
        <v>0.85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107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22</v>
      </c>
      <c r="AG693" s="1">
        <v>0</v>
      </c>
      <c r="AH693" s="1">
        <v>0</v>
      </c>
      <c r="AI693" s="1">
        <v>0</v>
      </c>
      <c r="AJ693" s="1">
        <v>0</v>
      </c>
      <c r="AK693" s="1">
        <v>24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93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 t="s">
        <v>1067</v>
      </c>
    </row>
    <row r="694" spans="1:54" x14ac:dyDescent="0.25">
      <c r="A694" s="1">
        <v>12712</v>
      </c>
      <c r="B694" s="1" t="s">
        <v>694</v>
      </c>
      <c r="C694" s="1">
        <v>65143176</v>
      </c>
      <c r="D694" s="1" t="s">
        <v>1024</v>
      </c>
      <c r="E694" s="1" t="s">
        <v>1073</v>
      </c>
      <c r="F694" s="1" t="s">
        <v>1031</v>
      </c>
      <c r="G694" s="2">
        <v>0.92531120331950212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59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 t="s">
        <v>1067</v>
      </c>
    </row>
    <row r="695" spans="1:54" x14ac:dyDescent="0.25">
      <c r="A695" s="1">
        <v>12716</v>
      </c>
      <c r="B695" s="1" t="s">
        <v>695</v>
      </c>
      <c r="C695" s="1">
        <v>65095959</v>
      </c>
      <c r="D695" s="1" t="s">
        <v>1024</v>
      </c>
      <c r="E695" s="1" t="s">
        <v>1073</v>
      </c>
      <c r="F695" s="1" t="s">
        <v>1031</v>
      </c>
      <c r="G695" s="2">
        <v>0.87146892655367236</v>
      </c>
      <c r="H695" s="1">
        <v>0</v>
      </c>
      <c r="I695" s="1">
        <v>0</v>
      </c>
      <c r="J695" s="1">
        <v>0</v>
      </c>
      <c r="K695" s="1">
        <v>0</v>
      </c>
      <c r="L695" s="1">
        <v>80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67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64</v>
      </c>
      <c r="AT695" s="1">
        <v>90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 t="s">
        <v>1067</v>
      </c>
    </row>
    <row r="696" spans="1:54" x14ac:dyDescent="0.25">
      <c r="A696" s="1">
        <v>12719</v>
      </c>
      <c r="B696" s="1" t="s">
        <v>696</v>
      </c>
      <c r="C696" s="1">
        <v>65143987</v>
      </c>
      <c r="D696" s="1" t="s">
        <v>1028</v>
      </c>
      <c r="E696" s="1" t="s">
        <v>1321</v>
      </c>
      <c r="F696" s="1" t="s">
        <v>1031</v>
      </c>
      <c r="G696" s="2">
        <v>0.81739130434782614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28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18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 t="s">
        <v>1067</v>
      </c>
    </row>
    <row r="697" spans="1:54" x14ac:dyDescent="0.25">
      <c r="A697" s="1">
        <v>12730</v>
      </c>
      <c r="B697" s="1" t="s">
        <v>697</v>
      </c>
      <c r="C697" s="1">
        <v>65121779</v>
      </c>
      <c r="D697" s="1" t="s">
        <v>1028</v>
      </c>
      <c r="E697" s="1" t="s">
        <v>1321</v>
      </c>
      <c r="F697" s="1" t="s">
        <v>1031</v>
      </c>
      <c r="G697" s="8">
        <v>0.85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47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80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 t="s">
        <v>1067</v>
      </c>
    </row>
    <row r="698" spans="1:54" x14ac:dyDescent="0.25">
      <c r="A698" s="1">
        <v>12747</v>
      </c>
      <c r="B698" s="1" t="s">
        <v>698</v>
      </c>
      <c r="C698" s="1">
        <v>65158315</v>
      </c>
      <c r="D698" s="1" t="s">
        <v>1028</v>
      </c>
      <c r="E698" s="1" t="s">
        <v>1321</v>
      </c>
      <c r="F698" s="1" t="s">
        <v>1031</v>
      </c>
      <c r="G698" s="2">
        <v>0.91707317073170735</v>
      </c>
      <c r="H698" s="1">
        <v>0</v>
      </c>
      <c r="I698" s="1">
        <v>0</v>
      </c>
      <c r="J698" s="1">
        <v>0</v>
      </c>
      <c r="K698" s="1">
        <v>0</v>
      </c>
      <c r="L698" s="1">
        <v>54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35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 t="s">
        <v>1067</v>
      </c>
    </row>
    <row r="699" spans="1:54" x14ac:dyDescent="0.25">
      <c r="A699" s="1">
        <v>12749</v>
      </c>
      <c r="B699" s="1" t="s">
        <v>699</v>
      </c>
      <c r="C699" s="1">
        <v>65726960</v>
      </c>
      <c r="D699" s="1" t="s">
        <v>1028</v>
      </c>
      <c r="E699" s="1" t="s">
        <v>1321</v>
      </c>
      <c r="F699" s="1" t="s">
        <v>1031</v>
      </c>
      <c r="G699" s="2">
        <v>0.90706319702602234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67</v>
      </c>
      <c r="X699" s="1">
        <v>0</v>
      </c>
      <c r="Y699" s="1">
        <v>0</v>
      </c>
      <c r="Z699" s="1">
        <v>0</v>
      </c>
      <c r="AA699" s="1">
        <v>65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 t="s">
        <v>1067</v>
      </c>
    </row>
    <row r="700" spans="1:54" x14ac:dyDescent="0.25">
      <c r="A700" s="1">
        <v>12758</v>
      </c>
      <c r="B700" s="1" t="s">
        <v>700</v>
      </c>
      <c r="C700" s="1">
        <v>70938800</v>
      </c>
      <c r="D700" s="1" t="s">
        <v>1028</v>
      </c>
      <c r="E700" s="1" t="s">
        <v>1076</v>
      </c>
      <c r="F700" s="1" t="s">
        <v>1029</v>
      </c>
      <c r="G700" s="8">
        <v>0.74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53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42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 t="s">
        <v>1067</v>
      </c>
    </row>
    <row r="701" spans="1:54" x14ac:dyDescent="0.25">
      <c r="A701" s="1">
        <v>12759</v>
      </c>
      <c r="B701" s="1" t="s">
        <v>701</v>
      </c>
      <c r="C701" s="1">
        <v>69251100</v>
      </c>
      <c r="D701" s="1" t="s">
        <v>1028</v>
      </c>
      <c r="E701" s="1" t="s">
        <v>1330</v>
      </c>
      <c r="F701" s="1" t="s">
        <v>1030</v>
      </c>
      <c r="G701" s="2">
        <v>0.96153846153846156</v>
      </c>
      <c r="H701" s="1">
        <v>0</v>
      </c>
      <c r="I701" s="1">
        <v>0</v>
      </c>
      <c r="J701" s="1">
        <v>0</v>
      </c>
      <c r="K701" s="1">
        <v>0</v>
      </c>
      <c r="L701" s="1">
        <v>16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11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 t="s">
        <v>1070</v>
      </c>
    </row>
    <row r="702" spans="1:54" x14ac:dyDescent="0.25">
      <c r="A702" s="1">
        <v>12830</v>
      </c>
      <c r="B702" s="1" t="s">
        <v>702</v>
      </c>
      <c r="C702" s="1">
        <v>65149666</v>
      </c>
      <c r="D702" s="1" t="s">
        <v>22</v>
      </c>
      <c r="E702" s="1" t="s">
        <v>22</v>
      </c>
      <c r="F702" s="1" t="s">
        <v>1031</v>
      </c>
      <c r="G702" s="2">
        <v>0.81969486823855753</v>
      </c>
      <c r="H702" s="1">
        <v>0</v>
      </c>
      <c r="I702" s="1">
        <v>133</v>
      </c>
      <c r="J702" s="1">
        <v>0</v>
      </c>
      <c r="K702" s="1">
        <v>0</v>
      </c>
      <c r="L702" s="1">
        <v>248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 t="s">
        <v>1067</v>
      </c>
    </row>
    <row r="703" spans="1:54" x14ac:dyDescent="0.25">
      <c r="A703" s="1">
        <v>12836</v>
      </c>
      <c r="B703" s="1" t="s">
        <v>703</v>
      </c>
      <c r="C703" s="1">
        <v>65096016</v>
      </c>
      <c r="D703" s="1" t="s">
        <v>22</v>
      </c>
      <c r="E703" s="1" t="s">
        <v>1082</v>
      </c>
      <c r="F703" s="1" t="s">
        <v>1031</v>
      </c>
      <c r="G703" s="2">
        <v>0.84246575342465757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54</v>
      </c>
      <c r="V703" s="1">
        <v>0</v>
      </c>
      <c r="W703" s="1">
        <v>0</v>
      </c>
      <c r="X703" s="1">
        <v>44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51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 t="s">
        <v>1067</v>
      </c>
    </row>
    <row r="704" spans="1:54" x14ac:dyDescent="0.25">
      <c r="A704" s="1">
        <v>12842</v>
      </c>
      <c r="B704" s="1" t="s">
        <v>704</v>
      </c>
      <c r="C704" s="1">
        <v>69252500</v>
      </c>
      <c r="D704" s="1" t="s">
        <v>22</v>
      </c>
      <c r="E704" s="1" t="s">
        <v>1331</v>
      </c>
      <c r="F704" s="1" t="s">
        <v>1030</v>
      </c>
      <c r="G704" s="2">
        <v>0.87031700288184433</v>
      </c>
      <c r="H704" s="1">
        <v>0</v>
      </c>
      <c r="I704" s="1">
        <v>0</v>
      </c>
      <c r="J704" s="1">
        <v>0</v>
      </c>
      <c r="K704" s="1">
        <v>0</v>
      </c>
      <c r="L704" s="1">
        <v>37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35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53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15</v>
      </c>
      <c r="AY704" s="1">
        <v>0</v>
      </c>
      <c r="AZ704" s="1">
        <v>0</v>
      </c>
      <c r="BA704" s="1">
        <v>0</v>
      </c>
      <c r="BB704" s="1" t="s">
        <v>1067</v>
      </c>
    </row>
    <row r="705" spans="1:54" x14ac:dyDescent="0.25">
      <c r="A705" s="1">
        <v>12855</v>
      </c>
      <c r="B705" s="1" t="s">
        <v>705</v>
      </c>
      <c r="C705" s="1">
        <v>65156332</v>
      </c>
      <c r="D705" s="1" t="s">
        <v>22</v>
      </c>
      <c r="E705" s="1" t="s">
        <v>22</v>
      </c>
      <c r="F705" s="1" t="s">
        <v>1031</v>
      </c>
      <c r="G705" s="2">
        <v>0.78341013824884798</v>
      </c>
      <c r="H705" s="1">
        <v>0</v>
      </c>
      <c r="I705" s="1">
        <v>32</v>
      </c>
      <c r="J705" s="1">
        <v>0</v>
      </c>
      <c r="K705" s="1">
        <v>0</v>
      </c>
      <c r="L705" s="1">
        <v>42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 t="s">
        <v>1067</v>
      </c>
    </row>
    <row r="706" spans="1:54" x14ac:dyDescent="0.25">
      <c r="A706" s="1">
        <v>12943</v>
      </c>
      <c r="B706" s="1" t="s">
        <v>706</v>
      </c>
      <c r="C706" s="1">
        <v>80230500</v>
      </c>
      <c r="D706" s="1" t="s">
        <v>22</v>
      </c>
      <c r="E706" s="1" t="s">
        <v>22</v>
      </c>
      <c r="F706" s="1" t="s">
        <v>1031</v>
      </c>
      <c r="G706" s="2">
        <v>0.84441656210790461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62</v>
      </c>
      <c r="V706" s="1">
        <v>0</v>
      </c>
      <c r="W706" s="1">
        <v>178</v>
      </c>
      <c r="X706" s="1">
        <v>76</v>
      </c>
      <c r="Y706" s="1">
        <v>84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 t="s">
        <v>1067</v>
      </c>
    </row>
    <row r="707" spans="1:54" x14ac:dyDescent="0.25">
      <c r="A707" s="1">
        <v>13122</v>
      </c>
      <c r="B707" s="1" t="s">
        <v>707</v>
      </c>
      <c r="C707" s="1">
        <v>61999330</v>
      </c>
      <c r="D707" s="1" t="s">
        <v>1023</v>
      </c>
      <c r="E707" s="1" t="s">
        <v>1090</v>
      </c>
      <c r="F707" s="1" t="s">
        <v>1033</v>
      </c>
      <c r="G707" s="8">
        <v>0.87</v>
      </c>
      <c r="H707" s="1">
        <v>19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36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 t="s">
        <v>1067</v>
      </c>
    </row>
    <row r="708" spans="1:54" x14ac:dyDescent="0.25">
      <c r="A708" s="1">
        <v>13145</v>
      </c>
      <c r="B708" s="1" t="s">
        <v>708</v>
      </c>
      <c r="C708" s="1">
        <v>62000810</v>
      </c>
      <c r="D708" s="1" t="s">
        <v>1023</v>
      </c>
      <c r="E708" s="1" t="s">
        <v>1087</v>
      </c>
      <c r="F708" s="1" t="s">
        <v>1033</v>
      </c>
      <c r="G708" s="2">
        <v>0.9308035714285714</v>
      </c>
      <c r="H708" s="1">
        <v>50</v>
      </c>
      <c r="I708" s="1">
        <v>0</v>
      </c>
      <c r="J708" s="1">
        <v>0</v>
      </c>
      <c r="K708" s="1">
        <v>0</v>
      </c>
      <c r="L708" s="1">
        <v>122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71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102</v>
      </c>
      <c r="Y708" s="1">
        <v>62</v>
      </c>
      <c r="Z708" s="1">
        <v>0</v>
      </c>
      <c r="AA708" s="1">
        <v>0</v>
      </c>
      <c r="AB708" s="1">
        <v>0</v>
      </c>
      <c r="AC708" s="1">
        <v>0</v>
      </c>
      <c r="AD708" s="1">
        <v>60</v>
      </c>
      <c r="AE708" s="1">
        <v>0</v>
      </c>
      <c r="AF708" s="1">
        <v>0</v>
      </c>
      <c r="AG708" s="1">
        <v>0</v>
      </c>
      <c r="AH708" s="1">
        <v>0</v>
      </c>
      <c r="AI708" s="1">
        <v>51</v>
      </c>
      <c r="AJ708" s="1">
        <v>0</v>
      </c>
      <c r="AK708" s="1">
        <v>14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 t="s">
        <v>1067</v>
      </c>
    </row>
    <row r="709" spans="1:54" x14ac:dyDescent="0.25">
      <c r="A709" s="1">
        <v>13146</v>
      </c>
      <c r="B709" s="1" t="s">
        <v>709</v>
      </c>
      <c r="C709" s="1">
        <v>80230500</v>
      </c>
      <c r="D709" s="1" t="s">
        <v>1023</v>
      </c>
      <c r="E709" s="1" t="s">
        <v>1087</v>
      </c>
      <c r="F709" s="1" t="s">
        <v>1031</v>
      </c>
      <c r="G709" s="2">
        <v>0.89262613195342821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162</v>
      </c>
      <c r="V709" s="1">
        <v>0</v>
      </c>
      <c r="W709" s="1">
        <v>0</v>
      </c>
      <c r="X709" s="1">
        <v>148</v>
      </c>
      <c r="Y709" s="1">
        <v>83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 t="s">
        <v>1067</v>
      </c>
    </row>
    <row r="710" spans="1:54" x14ac:dyDescent="0.25">
      <c r="A710" s="1">
        <v>13156</v>
      </c>
      <c r="B710" s="1" t="s">
        <v>710</v>
      </c>
      <c r="C710" s="1">
        <v>65153477</v>
      </c>
      <c r="D710" s="1" t="s">
        <v>1023</v>
      </c>
      <c r="E710" s="1" t="s">
        <v>1087</v>
      </c>
      <c r="F710" s="1" t="s">
        <v>1031</v>
      </c>
      <c r="G710" s="2">
        <v>0.82713347921225377</v>
      </c>
      <c r="H710" s="1">
        <v>0</v>
      </c>
      <c r="I710" s="1">
        <v>0</v>
      </c>
      <c r="J710" s="1">
        <v>0</v>
      </c>
      <c r="K710" s="1">
        <v>0</v>
      </c>
      <c r="L710" s="1">
        <v>78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61</v>
      </c>
      <c r="AY710" s="1">
        <v>0</v>
      </c>
      <c r="AZ710" s="1">
        <v>0</v>
      </c>
      <c r="BA710" s="1">
        <v>0</v>
      </c>
      <c r="BB710" s="1" t="s">
        <v>1067</v>
      </c>
    </row>
    <row r="711" spans="1:54" x14ac:dyDescent="0.25">
      <c r="A711" s="1">
        <v>13168</v>
      </c>
      <c r="B711" s="1" t="s">
        <v>711</v>
      </c>
      <c r="C711" s="1">
        <v>62000810</v>
      </c>
      <c r="D711" s="1" t="s">
        <v>1023</v>
      </c>
      <c r="E711" s="1" t="s">
        <v>1087</v>
      </c>
      <c r="F711" s="1" t="s">
        <v>1033</v>
      </c>
      <c r="G711" s="2">
        <v>0.91205211726384361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50</v>
      </c>
      <c r="X711" s="1">
        <v>24</v>
      </c>
      <c r="Y711" s="1">
        <v>0</v>
      </c>
      <c r="Z711" s="1">
        <v>29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35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2021</v>
      </c>
    </row>
    <row r="712" spans="1:54" x14ac:dyDescent="0.25">
      <c r="A712" s="1">
        <v>13185</v>
      </c>
      <c r="B712" s="1" t="s">
        <v>712</v>
      </c>
      <c r="C712" s="1">
        <v>61999330</v>
      </c>
      <c r="D712" s="1" t="s">
        <v>1023</v>
      </c>
      <c r="E712" s="1" t="s">
        <v>1090</v>
      </c>
      <c r="F712" s="1" t="s">
        <v>1033</v>
      </c>
      <c r="G712" s="2">
        <v>0.96684118673647468</v>
      </c>
      <c r="H712" s="1">
        <v>43</v>
      </c>
      <c r="I712" s="1">
        <v>40</v>
      </c>
      <c r="J712" s="1">
        <v>0</v>
      </c>
      <c r="K712" s="1">
        <v>0</v>
      </c>
      <c r="L712" s="1">
        <v>59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41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53</v>
      </c>
      <c r="AK712" s="1">
        <v>47</v>
      </c>
      <c r="AL712" s="1">
        <v>51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58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2021</v>
      </c>
    </row>
    <row r="713" spans="1:54" x14ac:dyDescent="0.25">
      <c r="A713" s="1">
        <v>13186</v>
      </c>
      <c r="B713" s="1" t="s">
        <v>713</v>
      </c>
      <c r="C713" s="1">
        <v>62000810</v>
      </c>
      <c r="D713" s="1" t="s">
        <v>1023</v>
      </c>
      <c r="E713" s="1" t="s">
        <v>1086</v>
      </c>
      <c r="F713" s="1" t="s">
        <v>1033</v>
      </c>
      <c r="G713" s="8">
        <v>0.77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57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 t="s">
        <v>1067</v>
      </c>
    </row>
    <row r="714" spans="1:54" x14ac:dyDescent="0.25">
      <c r="A714" s="1">
        <v>13193</v>
      </c>
      <c r="B714" s="1" t="s">
        <v>714</v>
      </c>
      <c r="C714" s="1">
        <v>62000810</v>
      </c>
      <c r="D714" s="1" t="s">
        <v>1023</v>
      </c>
      <c r="E714" s="1" t="s">
        <v>1088</v>
      </c>
      <c r="F714" s="1" t="s">
        <v>1033</v>
      </c>
      <c r="G714" s="8">
        <v>0.89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15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 t="s">
        <v>1067</v>
      </c>
    </row>
    <row r="715" spans="1:54" x14ac:dyDescent="0.25">
      <c r="A715" s="1">
        <v>13333</v>
      </c>
      <c r="B715" s="1" t="s">
        <v>715</v>
      </c>
      <c r="C715" s="1">
        <v>71329100</v>
      </c>
      <c r="D715" s="1" t="s">
        <v>47</v>
      </c>
      <c r="E715" s="1" t="s">
        <v>1092</v>
      </c>
      <c r="F715" s="1" t="s">
        <v>1031</v>
      </c>
      <c r="G715" s="2">
        <v>0.93984962406015038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64</v>
      </c>
      <c r="AY715" s="1">
        <v>0</v>
      </c>
      <c r="AZ715" s="1">
        <v>0</v>
      </c>
      <c r="BA715" s="1">
        <v>0</v>
      </c>
      <c r="BB715" s="1" t="s">
        <v>1067</v>
      </c>
    </row>
    <row r="716" spans="1:54" x14ac:dyDescent="0.25">
      <c r="A716" s="1">
        <v>13341</v>
      </c>
      <c r="B716" s="1" t="s">
        <v>716</v>
      </c>
      <c r="C716" s="1">
        <v>65145988</v>
      </c>
      <c r="D716" s="1" t="s">
        <v>47</v>
      </c>
      <c r="E716" s="1" t="s">
        <v>47</v>
      </c>
      <c r="F716" s="1" t="s">
        <v>1031</v>
      </c>
      <c r="G716" s="2">
        <v>0.89795918367346939</v>
      </c>
      <c r="H716" s="1">
        <v>0</v>
      </c>
      <c r="I716" s="1">
        <v>0</v>
      </c>
      <c r="J716" s="1">
        <v>0</v>
      </c>
      <c r="K716" s="1">
        <v>0</v>
      </c>
      <c r="L716" s="1">
        <v>19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 t="s">
        <v>1067</v>
      </c>
    </row>
    <row r="717" spans="1:54" x14ac:dyDescent="0.25">
      <c r="A717" s="1">
        <v>13352</v>
      </c>
      <c r="B717" s="1" t="s">
        <v>717</v>
      </c>
      <c r="C717" s="1">
        <v>69041300</v>
      </c>
      <c r="D717" s="1" t="s">
        <v>47</v>
      </c>
      <c r="E717" s="1" t="s">
        <v>1332</v>
      </c>
      <c r="F717" s="1" t="s">
        <v>1030</v>
      </c>
      <c r="G717" s="2">
        <v>0.9442970822281167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29</v>
      </c>
      <c r="V717" s="1">
        <v>0</v>
      </c>
      <c r="W717" s="1">
        <v>29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31</v>
      </c>
      <c r="AY717" s="1">
        <v>0</v>
      </c>
      <c r="AZ717" s="1">
        <v>0</v>
      </c>
      <c r="BA717" s="1">
        <v>0</v>
      </c>
      <c r="BB717" s="1" t="s">
        <v>1070</v>
      </c>
    </row>
    <row r="718" spans="1:54" x14ac:dyDescent="0.25">
      <c r="A718" s="1">
        <v>13420</v>
      </c>
      <c r="B718" s="1" t="s">
        <v>718</v>
      </c>
      <c r="C718" s="1">
        <v>73836100</v>
      </c>
      <c r="D718" s="1" t="s">
        <v>47</v>
      </c>
      <c r="E718" s="1" t="s">
        <v>1092</v>
      </c>
      <c r="F718" s="1" t="s">
        <v>1031</v>
      </c>
      <c r="G718" s="2">
        <v>0.9579349904397706</v>
      </c>
      <c r="H718" s="1">
        <v>0</v>
      </c>
      <c r="I718" s="1">
        <v>0</v>
      </c>
      <c r="J718" s="1">
        <v>0</v>
      </c>
      <c r="K718" s="1">
        <v>0</v>
      </c>
      <c r="L718" s="1">
        <v>89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79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84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 t="s">
        <v>1067</v>
      </c>
    </row>
    <row r="719" spans="1:54" x14ac:dyDescent="0.25">
      <c r="A719" s="1">
        <v>13427</v>
      </c>
      <c r="B719" s="1" t="s">
        <v>719</v>
      </c>
      <c r="C719" s="1">
        <v>65156134</v>
      </c>
      <c r="D719" s="1" t="s">
        <v>47</v>
      </c>
      <c r="E719" s="1" t="s">
        <v>1096</v>
      </c>
      <c r="F719" s="1" t="s">
        <v>1031</v>
      </c>
      <c r="G719" s="2">
        <v>0.89605734767025091</v>
      </c>
      <c r="H719" s="1">
        <v>0</v>
      </c>
      <c r="I719" s="1">
        <v>0</v>
      </c>
      <c r="J719" s="1">
        <v>0</v>
      </c>
      <c r="K719" s="1">
        <v>0</v>
      </c>
      <c r="L719" s="1">
        <v>75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51</v>
      </c>
      <c r="AY719" s="1">
        <v>0</v>
      </c>
      <c r="AZ719" s="1">
        <v>0</v>
      </c>
      <c r="BA719" s="1">
        <v>0</v>
      </c>
      <c r="BB719" s="1" t="s">
        <v>1067</v>
      </c>
    </row>
    <row r="720" spans="1:54" x14ac:dyDescent="0.25">
      <c r="A720" s="1">
        <v>13461</v>
      </c>
      <c r="B720" s="1" t="s">
        <v>720</v>
      </c>
      <c r="C720" s="1">
        <v>61999320</v>
      </c>
      <c r="D720" s="1" t="s">
        <v>47</v>
      </c>
      <c r="E720" s="1" t="s">
        <v>47</v>
      </c>
      <c r="F720" s="1" t="s">
        <v>1033</v>
      </c>
      <c r="G720" s="2">
        <v>0.93103448275862066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33</v>
      </c>
      <c r="AZ720" s="1">
        <v>0</v>
      </c>
      <c r="BA720" s="1">
        <v>0</v>
      </c>
      <c r="BB720" s="1">
        <v>2021</v>
      </c>
    </row>
    <row r="721" spans="1:54" x14ac:dyDescent="0.25">
      <c r="A721" s="1">
        <v>13475</v>
      </c>
      <c r="B721" s="1" t="s">
        <v>721</v>
      </c>
      <c r="C721" s="1">
        <v>65149392</v>
      </c>
      <c r="D721" s="1" t="s">
        <v>47</v>
      </c>
      <c r="E721" s="1" t="s">
        <v>1092</v>
      </c>
      <c r="F721" s="1" t="s">
        <v>1031</v>
      </c>
      <c r="G721" s="2">
        <v>0.93798449612403101</v>
      </c>
      <c r="H721" s="1">
        <v>0</v>
      </c>
      <c r="I721" s="1">
        <v>0</v>
      </c>
      <c r="J721" s="1">
        <v>0</v>
      </c>
      <c r="K721" s="1">
        <v>0</v>
      </c>
      <c r="L721" s="1">
        <v>50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52</v>
      </c>
      <c r="V721" s="1">
        <v>0</v>
      </c>
      <c r="W721" s="1">
        <v>0</v>
      </c>
      <c r="X721" s="1">
        <v>43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46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 t="s">
        <v>1067</v>
      </c>
    </row>
    <row r="722" spans="1:54" x14ac:dyDescent="0.25">
      <c r="A722" s="1">
        <v>13558</v>
      </c>
      <c r="B722" s="1" t="s">
        <v>722</v>
      </c>
      <c r="C722" s="1">
        <v>61999320</v>
      </c>
      <c r="D722" s="1" t="s">
        <v>47</v>
      </c>
      <c r="E722" s="1" t="s">
        <v>47</v>
      </c>
      <c r="F722" s="1" t="s">
        <v>1033</v>
      </c>
      <c r="G722" s="2">
        <v>0.94199999999999995</v>
      </c>
      <c r="H722" s="1">
        <v>0</v>
      </c>
      <c r="I722" s="1">
        <v>0</v>
      </c>
      <c r="J722" s="1">
        <v>0</v>
      </c>
      <c r="K722" s="1">
        <v>0</v>
      </c>
      <c r="L722" s="1">
        <v>268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2021</v>
      </c>
    </row>
    <row r="723" spans="1:54" x14ac:dyDescent="0.25">
      <c r="A723" s="1">
        <v>13576</v>
      </c>
      <c r="B723" s="1" t="s">
        <v>723</v>
      </c>
      <c r="C723" s="1">
        <v>70892100</v>
      </c>
      <c r="D723" s="1" t="s">
        <v>47</v>
      </c>
      <c r="E723" s="1" t="s">
        <v>1092</v>
      </c>
      <c r="F723" s="1" t="s">
        <v>1029</v>
      </c>
      <c r="G723" s="2">
        <v>0.9537366548042705</v>
      </c>
      <c r="H723" s="1">
        <v>0</v>
      </c>
      <c r="I723" s="1">
        <v>0</v>
      </c>
      <c r="J723" s="1">
        <v>0</v>
      </c>
      <c r="K723" s="1">
        <v>0</v>
      </c>
      <c r="L723" s="1">
        <v>43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33</v>
      </c>
      <c r="AI723" s="1">
        <v>0</v>
      </c>
      <c r="AJ723" s="1">
        <v>0</v>
      </c>
      <c r="AK723" s="1">
        <v>0</v>
      </c>
      <c r="AL723" s="1">
        <v>29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35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 t="s">
        <v>1069</v>
      </c>
    </row>
    <row r="724" spans="1:54" x14ac:dyDescent="0.25">
      <c r="A724" s="1">
        <v>13582</v>
      </c>
      <c r="B724" s="1" t="s">
        <v>724</v>
      </c>
      <c r="C724" s="1">
        <v>65155176</v>
      </c>
      <c r="D724" s="1" t="s">
        <v>47</v>
      </c>
      <c r="E724" s="1" t="s">
        <v>1092</v>
      </c>
      <c r="F724" s="1" t="s">
        <v>1031</v>
      </c>
      <c r="G724" s="2">
        <v>0.90261282660332542</v>
      </c>
      <c r="H724" s="1">
        <v>0</v>
      </c>
      <c r="I724" s="1">
        <v>0</v>
      </c>
      <c r="J724" s="1">
        <v>0</v>
      </c>
      <c r="K724" s="1">
        <v>0</v>
      </c>
      <c r="L724" s="1">
        <v>41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64</v>
      </c>
      <c r="V724" s="1">
        <v>0</v>
      </c>
      <c r="W724" s="1">
        <v>0</v>
      </c>
      <c r="X724" s="1">
        <v>0</v>
      </c>
      <c r="Y724" s="1">
        <v>38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68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 t="s">
        <v>1067</v>
      </c>
    </row>
    <row r="725" spans="1:54" x14ac:dyDescent="0.25">
      <c r="A725" s="1">
        <v>13586</v>
      </c>
      <c r="B725" s="1" t="s">
        <v>725</v>
      </c>
      <c r="C725" s="1">
        <v>65145686</v>
      </c>
      <c r="D725" s="1" t="s">
        <v>47</v>
      </c>
      <c r="E725" s="1" t="s">
        <v>1092</v>
      </c>
      <c r="F725" s="1" t="s">
        <v>1031</v>
      </c>
      <c r="G725" s="2">
        <v>0.94405594405594406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60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 t="s">
        <v>1067</v>
      </c>
    </row>
    <row r="726" spans="1:54" x14ac:dyDescent="0.25">
      <c r="A726" s="1">
        <v>13590</v>
      </c>
      <c r="B726" s="1" t="s">
        <v>726</v>
      </c>
      <c r="C726" s="1">
        <v>69040700</v>
      </c>
      <c r="D726" s="1" t="s">
        <v>47</v>
      </c>
      <c r="E726" s="1" t="s">
        <v>1095</v>
      </c>
      <c r="F726" s="1" t="s">
        <v>1030</v>
      </c>
      <c r="G726" s="2">
        <v>0.94545454545454544</v>
      </c>
      <c r="H726" s="1">
        <v>0</v>
      </c>
      <c r="I726" s="1">
        <v>17</v>
      </c>
      <c r="J726" s="1">
        <v>0</v>
      </c>
      <c r="K726" s="1">
        <v>0</v>
      </c>
      <c r="L726" s="1">
        <v>30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 t="s">
        <v>1067</v>
      </c>
    </row>
    <row r="727" spans="1:54" x14ac:dyDescent="0.25">
      <c r="A727" s="1">
        <v>13592</v>
      </c>
      <c r="B727" s="1" t="s">
        <v>727</v>
      </c>
      <c r="C727" s="1">
        <v>65121777</v>
      </c>
      <c r="D727" s="1" t="s">
        <v>47</v>
      </c>
      <c r="E727" s="1" t="s">
        <v>1092</v>
      </c>
      <c r="F727" s="1" t="s">
        <v>1031</v>
      </c>
      <c r="G727" s="8">
        <v>0.83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47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18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 t="s">
        <v>1067</v>
      </c>
    </row>
    <row r="728" spans="1:54" x14ac:dyDescent="0.25">
      <c r="A728" s="1">
        <v>13606</v>
      </c>
      <c r="B728" s="1" t="s">
        <v>728</v>
      </c>
      <c r="C728" s="1">
        <v>65145268</v>
      </c>
      <c r="D728" s="1" t="s">
        <v>47</v>
      </c>
      <c r="E728" s="1" t="s">
        <v>1094</v>
      </c>
      <c r="F728" s="1" t="s">
        <v>1031</v>
      </c>
      <c r="G728" s="2">
        <v>0.93292682926829273</v>
      </c>
      <c r="H728" s="1">
        <v>0</v>
      </c>
      <c r="I728" s="1">
        <v>0</v>
      </c>
      <c r="J728" s="1">
        <v>0</v>
      </c>
      <c r="K728" s="1">
        <v>0</v>
      </c>
      <c r="L728" s="1">
        <v>31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 t="s">
        <v>1067</v>
      </c>
    </row>
    <row r="729" spans="1:54" x14ac:dyDescent="0.25">
      <c r="A729" s="1">
        <v>14202</v>
      </c>
      <c r="B729" s="1" t="s">
        <v>729</v>
      </c>
      <c r="C729" s="1">
        <v>69050800</v>
      </c>
      <c r="D729" s="1" t="s">
        <v>99</v>
      </c>
      <c r="E729" s="1" t="s">
        <v>1333</v>
      </c>
      <c r="F729" s="1" t="s">
        <v>1030</v>
      </c>
      <c r="G729" s="2">
        <v>0.93513513513513513</v>
      </c>
      <c r="H729" s="1">
        <v>0</v>
      </c>
      <c r="I729" s="1">
        <v>0</v>
      </c>
      <c r="J729" s="1">
        <v>0</v>
      </c>
      <c r="K729" s="1">
        <v>0</v>
      </c>
      <c r="L729" s="1">
        <v>20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23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 t="s">
        <v>1067</v>
      </c>
    </row>
    <row r="730" spans="1:54" x14ac:dyDescent="0.25">
      <c r="A730" s="1">
        <v>14206</v>
      </c>
      <c r="B730" s="1" t="s">
        <v>730</v>
      </c>
      <c r="C730" s="1">
        <v>61930600</v>
      </c>
      <c r="D730" s="1" t="s">
        <v>99</v>
      </c>
      <c r="E730" s="1" t="s">
        <v>1111</v>
      </c>
      <c r="F730" s="1" t="s">
        <v>1030</v>
      </c>
      <c r="G730" s="2">
        <v>0.94791666666666663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44</v>
      </c>
      <c r="AY730" s="1">
        <v>0</v>
      </c>
      <c r="AZ730" s="1">
        <v>0</v>
      </c>
      <c r="BA730" s="1">
        <v>0</v>
      </c>
      <c r="BB730" s="1">
        <v>2020</v>
      </c>
    </row>
    <row r="731" spans="1:54" x14ac:dyDescent="0.25">
      <c r="A731" s="1">
        <v>14208</v>
      </c>
      <c r="B731" s="1" t="s">
        <v>731</v>
      </c>
      <c r="C731" s="1">
        <v>61930600</v>
      </c>
      <c r="D731" s="1" t="s">
        <v>99</v>
      </c>
      <c r="E731" s="1" t="s">
        <v>1111</v>
      </c>
      <c r="F731" s="1" t="s">
        <v>1030</v>
      </c>
      <c r="G731" s="8">
        <v>0.86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51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43</v>
      </c>
      <c r="AL731" s="1">
        <v>0</v>
      </c>
      <c r="AM731" s="1">
        <v>0</v>
      </c>
      <c r="AN731" s="1">
        <v>18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2020</v>
      </c>
    </row>
    <row r="732" spans="1:54" x14ac:dyDescent="0.25">
      <c r="A732" s="1">
        <v>14336</v>
      </c>
      <c r="B732" s="1" t="s">
        <v>732</v>
      </c>
      <c r="C732" s="1">
        <v>65012225</v>
      </c>
      <c r="D732" s="1" t="s">
        <v>99</v>
      </c>
      <c r="E732" s="1" t="s">
        <v>1119</v>
      </c>
      <c r="F732" s="1" t="s">
        <v>1031</v>
      </c>
      <c r="G732" s="2">
        <v>0.8875739644970414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71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 t="s">
        <v>1067</v>
      </c>
    </row>
    <row r="733" spans="1:54" x14ac:dyDescent="0.25">
      <c r="A733" s="1">
        <v>14389</v>
      </c>
      <c r="B733" s="1" t="s">
        <v>733</v>
      </c>
      <c r="C733" s="1">
        <v>65138471</v>
      </c>
      <c r="D733" s="1" t="s">
        <v>99</v>
      </c>
      <c r="E733" s="1" t="s">
        <v>99</v>
      </c>
      <c r="F733" s="1" t="s">
        <v>1031</v>
      </c>
      <c r="G733" s="8">
        <v>0.89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47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 t="s">
        <v>1067</v>
      </c>
    </row>
    <row r="734" spans="1:54" x14ac:dyDescent="0.25">
      <c r="A734" s="1">
        <v>14418</v>
      </c>
      <c r="B734" s="1" t="s">
        <v>734</v>
      </c>
      <c r="C734" s="1">
        <v>65144614</v>
      </c>
      <c r="D734" s="1" t="s">
        <v>99</v>
      </c>
      <c r="E734" s="1" t="s">
        <v>1119</v>
      </c>
      <c r="F734" s="1" t="s">
        <v>1031</v>
      </c>
      <c r="G734" s="2">
        <v>0.92941176470588238</v>
      </c>
      <c r="H734" s="1">
        <v>0</v>
      </c>
      <c r="I734" s="1">
        <v>0</v>
      </c>
      <c r="J734" s="1">
        <v>0</v>
      </c>
      <c r="K734" s="1">
        <v>0</v>
      </c>
      <c r="L734" s="1">
        <v>32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10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2021</v>
      </c>
    </row>
    <row r="735" spans="1:54" x14ac:dyDescent="0.25">
      <c r="A735" s="1">
        <v>14470</v>
      </c>
      <c r="B735" s="1" t="s">
        <v>735</v>
      </c>
      <c r="C735" s="1">
        <v>70878900</v>
      </c>
      <c r="D735" s="1" t="s">
        <v>99</v>
      </c>
      <c r="E735" s="1" t="s">
        <v>1119</v>
      </c>
      <c r="F735" s="1" t="s">
        <v>1029</v>
      </c>
      <c r="G735" s="2">
        <v>0.93502824858757061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42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54</v>
      </c>
      <c r="AT735" s="1">
        <v>98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 t="s">
        <v>1067</v>
      </c>
    </row>
    <row r="736" spans="1:54" x14ac:dyDescent="0.25">
      <c r="A736" s="1">
        <v>14605</v>
      </c>
      <c r="B736" s="1" t="s">
        <v>736</v>
      </c>
      <c r="C736" s="1">
        <v>65152187</v>
      </c>
      <c r="D736" s="1" t="s">
        <v>99</v>
      </c>
      <c r="E736" s="1" t="s">
        <v>1328</v>
      </c>
      <c r="F736" s="1" t="s">
        <v>1031</v>
      </c>
      <c r="G736" s="2">
        <v>0.90272373540856032</v>
      </c>
      <c r="H736" s="1">
        <v>0</v>
      </c>
      <c r="I736" s="1">
        <v>53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 t="s">
        <v>1067</v>
      </c>
    </row>
    <row r="737" spans="1:54" x14ac:dyDescent="0.25">
      <c r="A737" s="1">
        <v>14609</v>
      </c>
      <c r="B737" s="1" t="s">
        <v>737</v>
      </c>
      <c r="C737" s="1">
        <v>65123055</v>
      </c>
      <c r="D737" s="1" t="s">
        <v>99</v>
      </c>
      <c r="E737" s="1" t="s">
        <v>99</v>
      </c>
      <c r="F737" s="1" t="s">
        <v>1031</v>
      </c>
      <c r="G737" s="8">
        <v>0.89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77</v>
      </c>
      <c r="U737" s="1">
        <v>0</v>
      </c>
      <c r="V737" s="1">
        <v>0</v>
      </c>
      <c r="W737" s="1">
        <v>0</v>
      </c>
      <c r="X737" s="1">
        <v>37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 t="s">
        <v>1067</v>
      </c>
    </row>
    <row r="738" spans="1:54" x14ac:dyDescent="0.25">
      <c r="A738" s="1">
        <v>14720</v>
      </c>
      <c r="B738" s="1" t="s">
        <v>738</v>
      </c>
      <c r="C738" s="1">
        <v>70878900</v>
      </c>
      <c r="D738" s="1" t="s">
        <v>99</v>
      </c>
      <c r="E738" s="1" t="s">
        <v>1119</v>
      </c>
      <c r="F738" s="1" t="s">
        <v>1029</v>
      </c>
      <c r="G738" s="2">
        <v>0.88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127</v>
      </c>
      <c r="AM738" s="1">
        <v>0</v>
      </c>
      <c r="AN738" s="1">
        <v>0</v>
      </c>
      <c r="AO738" s="1">
        <v>0</v>
      </c>
      <c r="AP738" s="1">
        <v>64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 t="s">
        <v>1067</v>
      </c>
    </row>
    <row r="739" spans="1:54" x14ac:dyDescent="0.25">
      <c r="A739" s="1">
        <v>14759</v>
      </c>
      <c r="B739" s="1" t="s">
        <v>739</v>
      </c>
      <c r="C739" s="1">
        <v>65116075</v>
      </c>
      <c r="D739" s="1" t="s">
        <v>99</v>
      </c>
      <c r="E739" s="1" t="s">
        <v>1123</v>
      </c>
      <c r="F739" s="1" t="s">
        <v>1031</v>
      </c>
      <c r="G739" s="8">
        <v>0.92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16</v>
      </c>
      <c r="AL739" s="1">
        <v>0</v>
      </c>
      <c r="AM739" s="1">
        <v>0</v>
      </c>
      <c r="AN739" s="1">
        <v>31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 t="s">
        <v>1067</v>
      </c>
    </row>
    <row r="740" spans="1:54" x14ac:dyDescent="0.25">
      <c r="A740" s="1">
        <v>14865</v>
      </c>
      <c r="B740" s="1" t="s">
        <v>740</v>
      </c>
      <c r="C740" s="1">
        <v>65134171</v>
      </c>
      <c r="D740" s="1" t="s">
        <v>99</v>
      </c>
      <c r="E740" s="1" t="s">
        <v>1114</v>
      </c>
      <c r="F740" s="1" t="s">
        <v>1031</v>
      </c>
      <c r="G740" s="2">
        <v>0.95121951219512191</v>
      </c>
      <c r="H740" s="1">
        <v>0</v>
      </c>
      <c r="I740" s="1">
        <v>0</v>
      </c>
      <c r="J740" s="1">
        <v>0</v>
      </c>
      <c r="K740" s="1">
        <v>0</v>
      </c>
      <c r="L740" s="1">
        <v>35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2020</v>
      </c>
    </row>
    <row r="741" spans="1:54" x14ac:dyDescent="0.25">
      <c r="A741" s="1">
        <v>14868</v>
      </c>
      <c r="B741" s="1" t="s">
        <v>741</v>
      </c>
      <c r="C741" s="1">
        <v>65012225</v>
      </c>
      <c r="D741" s="1" t="s">
        <v>99</v>
      </c>
      <c r="E741" s="1" t="s">
        <v>1334</v>
      </c>
      <c r="F741" s="1" t="s">
        <v>1031</v>
      </c>
      <c r="G741" s="2">
        <v>0.95862068965517244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73</v>
      </c>
      <c r="AY741" s="1">
        <v>0</v>
      </c>
      <c r="AZ741" s="1">
        <v>0</v>
      </c>
      <c r="BA741" s="1">
        <v>0</v>
      </c>
      <c r="BB741" s="1" t="s">
        <v>1067</v>
      </c>
    </row>
    <row r="742" spans="1:54" x14ac:dyDescent="0.25">
      <c r="A742" s="1">
        <v>14877</v>
      </c>
      <c r="B742" s="1" t="s">
        <v>742</v>
      </c>
      <c r="C742" s="1">
        <v>69051400</v>
      </c>
      <c r="D742" s="1" t="s">
        <v>99</v>
      </c>
      <c r="E742" s="1" t="s">
        <v>1335</v>
      </c>
      <c r="F742" s="1" t="s">
        <v>1030</v>
      </c>
      <c r="G742" s="2">
        <v>0.95112781954887216</v>
      </c>
      <c r="H742" s="1">
        <v>0</v>
      </c>
      <c r="I742" s="1">
        <v>0</v>
      </c>
      <c r="J742" s="1">
        <v>0</v>
      </c>
      <c r="K742" s="1">
        <v>0</v>
      </c>
      <c r="L742" s="1">
        <v>35</v>
      </c>
      <c r="M742" s="1">
        <v>0</v>
      </c>
      <c r="N742" s="1">
        <v>0</v>
      </c>
      <c r="O742" s="1">
        <v>45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14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2021</v>
      </c>
    </row>
    <row r="743" spans="1:54" x14ac:dyDescent="0.25">
      <c r="A743" s="1">
        <v>14879</v>
      </c>
      <c r="B743" s="1" t="s">
        <v>743</v>
      </c>
      <c r="C743" s="1">
        <v>65144121</v>
      </c>
      <c r="D743" s="1" t="s">
        <v>99</v>
      </c>
      <c r="E743" s="1" t="s">
        <v>1106</v>
      </c>
      <c r="F743" s="1" t="s">
        <v>1031</v>
      </c>
      <c r="G743" s="2">
        <v>0.91156462585034015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55</v>
      </c>
      <c r="R743" s="1">
        <v>0</v>
      </c>
      <c r="S743" s="1">
        <v>0</v>
      </c>
      <c r="T743" s="1">
        <v>0</v>
      </c>
      <c r="U743" s="1">
        <v>64</v>
      </c>
      <c r="V743" s="1">
        <v>0</v>
      </c>
      <c r="W743" s="1">
        <v>0</v>
      </c>
      <c r="X743" s="1">
        <v>0</v>
      </c>
      <c r="Y743" s="1">
        <v>0</v>
      </c>
      <c r="Z743" s="1">
        <v>61</v>
      </c>
      <c r="AA743" s="1">
        <v>0</v>
      </c>
      <c r="AB743" s="1">
        <v>0</v>
      </c>
      <c r="AC743" s="1">
        <v>0</v>
      </c>
      <c r="AD743" s="1">
        <v>0</v>
      </c>
      <c r="AE743" s="1">
        <v>58</v>
      </c>
      <c r="AF743" s="1">
        <v>0</v>
      </c>
      <c r="AG743" s="1">
        <v>0</v>
      </c>
      <c r="AH743" s="1">
        <v>0</v>
      </c>
      <c r="AI743" s="1">
        <v>67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65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2020</v>
      </c>
    </row>
    <row r="744" spans="1:54" x14ac:dyDescent="0.25">
      <c r="A744" s="1">
        <v>14881</v>
      </c>
      <c r="B744" s="1" t="s">
        <v>744</v>
      </c>
      <c r="C744" s="1">
        <v>69061800</v>
      </c>
      <c r="D744" s="1" t="s">
        <v>99</v>
      </c>
      <c r="E744" s="1" t="s">
        <v>1336</v>
      </c>
      <c r="F744" s="1" t="s">
        <v>1030</v>
      </c>
      <c r="G744" s="2">
        <v>0.80232558139534882</v>
      </c>
      <c r="H744" s="1">
        <v>0</v>
      </c>
      <c r="I744" s="1">
        <v>0</v>
      </c>
      <c r="J744" s="1">
        <v>0</v>
      </c>
      <c r="K744" s="1">
        <v>0</v>
      </c>
      <c r="L744" s="1">
        <v>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38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37</v>
      </c>
      <c r="AY744" s="1">
        <v>0</v>
      </c>
      <c r="AZ744" s="1">
        <v>0</v>
      </c>
      <c r="BA744" s="1">
        <v>0</v>
      </c>
      <c r="BB744" s="1" t="s">
        <v>1067</v>
      </c>
    </row>
    <row r="745" spans="1:54" x14ac:dyDescent="0.25">
      <c r="A745" s="1">
        <v>14946</v>
      </c>
      <c r="B745" s="1" t="s">
        <v>745</v>
      </c>
      <c r="C745" s="1">
        <v>65123055</v>
      </c>
      <c r="D745" s="1" t="s">
        <v>99</v>
      </c>
      <c r="E745" s="1" t="s">
        <v>1114</v>
      </c>
      <c r="F745" s="1" t="s">
        <v>1031</v>
      </c>
      <c r="G745" s="8">
        <v>0.84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31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 t="s">
        <v>1067</v>
      </c>
    </row>
    <row r="746" spans="1:54" x14ac:dyDescent="0.25">
      <c r="A746" s="1">
        <v>15583</v>
      </c>
      <c r="B746" s="1" t="s">
        <v>746</v>
      </c>
      <c r="C746" s="1">
        <v>71015300</v>
      </c>
      <c r="D746" s="1" t="s">
        <v>1025</v>
      </c>
      <c r="E746" s="1" t="s">
        <v>1337</v>
      </c>
      <c r="F746" s="1" t="s">
        <v>1029</v>
      </c>
      <c r="G746" s="2">
        <v>0.95899772209567202</v>
      </c>
      <c r="H746" s="1">
        <v>0</v>
      </c>
      <c r="I746" s="1">
        <v>0</v>
      </c>
      <c r="J746" s="1">
        <v>0</v>
      </c>
      <c r="K746" s="1">
        <v>0</v>
      </c>
      <c r="L746" s="1">
        <v>24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65</v>
      </c>
      <c r="AU746" s="1">
        <v>0</v>
      </c>
      <c r="AV746" s="1">
        <v>0</v>
      </c>
      <c r="AW746" s="1">
        <v>0</v>
      </c>
      <c r="AX746" s="1">
        <v>124</v>
      </c>
      <c r="AY746" s="1">
        <v>0</v>
      </c>
      <c r="AZ746" s="1">
        <v>0</v>
      </c>
      <c r="BA746" s="1">
        <v>0</v>
      </c>
      <c r="BB746" s="1">
        <v>2021</v>
      </c>
    </row>
    <row r="747" spans="1:54" x14ac:dyDescent="0.25">
      <c r="A747" s="1">
        <v>15646</v>
      </c>
      <c r="B747" s="1" t="s">
        <v>747</v>
      </c>
      <c r="C747" s="1">
        <v>65115126</v>
      </c>
      <c r="D747" s="1" t="s">
        <v>1025</v>
      </c>
      <c r="E747" s="1" t="s">
        <v>1128</v>
      </c>
      <c r="F747" s="1" t="s">
        <v>1031</v>
      </c>
      <c r="G747" s="2">
        <v>0.92450765864332607</v>
      </c>
      <c r="H747" s="1">
        <v>0</v>
      </c>
      <c r="I747" s="1">
        <v>0</v>
      </c>
      <c r="J747" s="1">
        <v>0</v>
      </c>
      <c r="K747" s="1">
        <v>0</v>
      </c>
      <c r="L747" s="1">
        <v>166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75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2020</v>
      </c>
    </row>
    <row r="748" spans="1:54" x14ac:dyDescent="0.25">
      <c r="A748" s="1">
        <v>15720</v>
      </c>
      <c r="B748" s="1" t="s">
        <v>748</v>
      </c>
      <c r="C748" s="1">
        <v>69081500</v>
      </c>
      <c r="D748" s="1" t="s">
        <v>1025</v>
      </c>
      <c r="E748" s="1" t="s">
        <v>1338</v>
      </c>
      <c r="F748" s="1" t="s">
        <v>1030</v>
      </c>
      <c r="G748" s="2">
        <v>0.98</v>
      </c>
      <c r="H748" s="1">
        <v>0</v>
      </c>
      <c r="I748" s="1">
        <v>0</v>
      </c>
      <c r="J748" s="1">
        <v>0</v>
      </c>
      <c r="K748" s="1">
        <v>0</v>
      </c>
      <c r="L748" s="1">
        <v>72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43</v>
      </c>
      <c r="AQ748" s="1">
        <v>0</v>
      </c>
      <c r="AR748" s="1">
        <v>0</v>
      </c>
      <c r="AS748" s="1">
        <v>55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 t="s">
        <v>1067</v>
      </c>
    </row>
    <row r="749" spans="1:54" x14ac:dyDescent="0.25">
      <c r="A749" s="1">
        <v>15739</v>
      </c>
      <c r="B749" s="1" t="s">
        <v>749</v>
      </c>
      <c r="C749" s="1">
        <v>65119266</v>
      </c>
      <c r="D749" s="1" t="s">
        <v>1025</v>
      </c>
      <c r="E749" s="1" t="s">
        <v>1139</v>
      </c>
      <c r="F749" s="1" t="s">
        <v>1031</v>
      </c>
      <c r="G749" s="2">
        <v>0.92673992673992678</v>
      </c>
      <c r="H749" s="1">
        <v>0</v>
      </c>
      <c r="I749" s="1">
        <v>0</v>
      </c>
      <c r="J749" s="1">
        <v>0</v>
      </c>
      <c r="K749" s="1">
        <v>0</v>
      </c>
      <c r="L749" s="1">
        <v>52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 t="s">
        <v>1067</v>
      </c>
    </row>
    <row r="750" spans="1:54" x14ac:dyDescent="0.25">
      <c r="A750" s="1">
        <v>15759</v>
      </c>
      <c r="B750" s="1" t="s">
        <v>750</v>
      </c>
      <c r="C750" s="1">
        <v>69080200</v>
      </c>
      <c r="D750" s="1" t="s">
        <v>1025</v>
      </c>
      <c r="E750" s="1" t="s">
        <v>1339</v>
      </c>
      <c r="F750" s="1" t="s">
        <v>1030</v>
      </c>
      <c r="G750" s="2">
        <v>0.88980716253443526</v>
      </c>
      <c r="H750" s="1">
        <v>0</v>
      </c>
      <c r="I750" s="1">
        <v>0</v>
      </c>
      <c r="J750" s="1">
        <v>0</v>
      </c>
      <c r="K750" s="1">
        <v>0</v>
      </c>
      <c r="L750" s="1">
        <v>32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61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36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 t="s">
        <v>1067</v>
      </c>
    </row>
    <row r="751" spans="1:54" x14ac:dyDescent="0.25">
      <c r="A751" s="1">
        <v>15767</v>
      </c>
      <c r="B751" s="1" t="s">
        <v>751</v>
      </c>
      <c r="C751" s="1">
        <v>65112458</v>
      </c>
      <c r="D751" s="1" t="s">
        <v>1025</v>
      </c>
      <c r="E751" s="1" t="s">
        <v>1339</v>
      </c>
      <c r="F751" s="1" t="s">
        <v>1031</v>
      </c>
      <c r="G751" s="2">
        <v>0.86857142857142855</v>
      </c>
      <c r="H751" s="1">
        <v>0</v>
      </c>
      <c r="I751" s="1">
        <v>35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44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 t="s">
        <v>1067</v>
      </c>
    </row>
    <row r="752" spans="1:54" x14ac:dyDescent="0.25">
      <c r="A752" s="1">
        <v>15769</v>
      </c>
      <c r="B752" s="1" t="s">
        <v>752</v>
      </c>
      <c r="C752" s="1">
        <v>71014200</v>
      </c>
      <c r="D752" s="1" t="s">
        <v>1025</v>
      </c>
      <c r="E752" s="1" t="s">
        <v>1127</v>
      </c>
      <c r="F752" s="1" t="s">
        <v>1029</v>
      </c>
      <c r="G752" s="2">
        <v>0.94805194805194803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36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 t="s">
        <v>1071</v>
      </c>
    </row>
    <row r="753" spans="1:54" x14ac:dyDescent="0.25">
      <c r="A753" s="1">
        <v>15774</v>
      </c>
      <c r="B753" s="1" t="s">
        <v>753</v>
      </c>
      <c r="C753" s="1">
        <v>65153464</v>
      </c>
      <c r="D753" s="1" t="s">
        <v>1025</v>
      </c>
      <c r="E753" s="1" t="s">
        <v>1139</v>
      </c>
      <c r="F753" s="1" t="s">
        <v>1031</v>
      </c>
      <c r="G753" s="2">
        <v>0.9550561797752809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39</v>
      </c>
      <c r="AY753" s="1">
        <v>0</v>
      </c>
      <c r="AZ753" s="1">
        <v>0</v>
      </c>
      <c r="BA753" s="1">
        <v>0</v>
      </c>
      <c r="BB753" s="1">
        <v>2021</v>
      </c>
    </row>
    <row r="754" spans="1:54" x14ac:dyDescent="0.25">
      <c r="A754" s="1">
        <v>15775</v>
      </c>
      <c r="B754" s="1" t="s">
        <v>754</v>
      </c>
      <c r="C754" s="1">
        <v>65145394</v>
      </c>
      <c r="D754" s="1" t="s">
        <v>1025</v>
      </c>
      <c r="E754" s="1" t="s">
        <v>1127</v>
      </c>
      <c r="F754" s="1" t="s">
        <v>1031</v>
      </c>
      <c r="G754" s="2">
        <v>0.89130434782608692</v>
      </c>
      <c r="H754" s="1">
        <v>0</v>
      </c>
      <c r="I754" s="1">
        <v>0</v>
      </c>
      <c r="J754" s="1">
        <v>0</v>
      </c>
      <c r="K754" s="1">
        <v>0</v>
      </c>
      <c r="L754" s="1">
        <v>40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63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 t="s">
        <v>1067</v>
      </c>
    </row>
    <row r="755" spans="1:54" x14ac:dyDescent="0.25">
      <c r="A755" s="1">
        <v>15777</v>
      </c>
      <c r="B755" s="1" t="s">
        <v>733</v>
      </c>
      <c r="C755" s="1">
        <v>65138471</v>
      </c>
      <c r="D755" s="1" t="s">
        <v>1025</v>
      </c>
      <c r="E755" s="1" t="s">
        <v>1127</v>
      </c>
      <c r="F755" s="1" t="s">
        <v>1031</v>
      </c>
      <c r="G755" s="8">
        <v>0.84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18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29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 t="s">
        <v>1067</v>
      </c>
    </row>
    <row r="756" spans="1:54" x14ac:dyDescent="0.25">
      <c r="A756" s="1">
        <v>15808</v>
      </c>
      <c r="B756" s="1" t="s">
        <v>755</v>
      </c>
      <c r="C756" s="1">
        <v>69090900</v>
      </c>
      <c r="D756" s="1" t="s">
        <v>1025</v>
      </c>
      <c r="E756" s="1" t="s">
        <v>1340</v>
      </c>
      <c r="F756" s="1" t="s">
        <v>1030</v>
      </c>
      <c r="G756" s="2">
        <v>0.97350993377483441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47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 t="s">
        <v>1067</v>
      </c>
    </row>
    <row r="757" spans="1:54" x14ac:dyDescent="0.25">
      <c r="A757" s="1">
        <v>15840</v>
      </c>
      <c r="B757" s="1" t="s">
        <v>756</v>
      </c>
      <c r="C757" s="1">
        <v>65154735</v>
      </c>
      <c r="D757" s="1" t="s">
        <v>1025</v>
      </c>
      <c r="E757" s="1" t="s">
        <v>1127</v>
      </c>
      <c r="F757" s="1" t="s">
        <v>1031</v>
      </c>
      <c r="G757" s="2">
        <v>0.85279187817258884</v>
      </c>
      <c r="H757" s="1">
        <v>0</v>
      </c>
      <c r="I757" s="1">
        <v>0</v>
      </c>
      <c r="J757" s="1">
        <v>0</v>
      </c>
      <c r="K757" s="1">
        <v>0</v>
      </c>
      <c r="L757" s="1">
        <v>106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 t="s">
        <v>1067</v>
      </c>
    </row>
    <row r="758" spans="1:54" x14ac:dyDescent="0.25">
      <c r="A758" s="1">
        <v>15843</v>
      </c>
      <c r="B758" s="1" t="s">
        <v>757</v>
      </c>
      <c r="C758" s="1">
        <v>69081200</v>
      </c>
      <c r="D758" s="1" t="s">
        <v>1025</v>
      </c>
      <c r="E758" s="1" t="s">
        <v>1132</v>
      </c>
      <c r="F758" s="1" t="s">
        <v>1030</v>
      </c>
      <c r="G758" s="2">
        <v>0.94138543516873885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61</v>
      </c>
      <c r="U758" s="1">
        <v>0</v>
      </c>
      <c r="V758" s="1">
        <v>0</v>
      </c>
      <c r="W758" s="1">
        <v>61</v>
      </c>
      <c r="X758" s="1">
        <v>70</v>
      </c>
      <c r="Y758" s="1">
        <v>65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 t="s">
        <v>1067</v>
      </c>
    </row>
    <row r="759" spans="1:54" x14ac:dyDescent="0.25">
      <c r="A759" s="1">
        <v>16417</v>
      </c>
      <c r="B759" s="1" t="s">
        <v>758</v>
      </c>
      <c r="C759" s="1">
        <v>74444000</v>
      </c>
      <c r="D759" s="1" t="s">
        <v>173</v>
      </c>
      <c r="E759" s="1" t="s">
        <v>1146</v>
      </c>
      <c r="F759" s="1" t="s">
        <v>1031</v>
      </c>
      <c r="G759" s="2">
        <v>0.95568862275449107</v>
      </c>
      <c r="H759" s="1">
        <v>0</v>
      </c>
      <c r="I759" s="1">
        <v>0</v>
      </c>
      <c r="J759" s="1">
        <v>0</v>
      </c>
      <c r="K759" s="1">
        <v>0</v>
      </c>
      <c r="L759" s="1">
        <v>89</v>
      </c>
      <c r="M759" s="1">
        <v>0</v>
      </c>
      <c r="N759" s="1">
        <v>0</v>
      </c>
      <c r="O759" s="1">
        <v>0</v>
      </c>
      <c r="P759" s="1">
        <v>0</v>
      </c>
      <c r="Q759" s="1">
        <v>87</v>
      </c>
      <c r="R759" s="1">
        <v>80</v>
      </c>
      <c r="S759" s="1">
        <v>0</v>
      </c>
      <c r="T759" s="1">
        <v>82</v>
      </c>
      <c r="U759" s="1">
        <v>0</v>
      </c>
      <c r="V759" s="1">
        <v>0</v>
      </c>
      <c r="W759" s="1">
        <v>0</v>
      </c>
      <c r="X759" s="1">
        <v>0</v>
      </c>
      <c r="Y759" s="1">
        <v>78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 t="s">
        <v>1067</v>
      </c>
    </row>
    <row r="760" spans="1:54" x14ac:dyDescent="0.25">
      <c r="A760" s="1">
        <v>16432</v>
      </c>
      <c r="B760" s="1" t="s">
        <v>759</v>
      </c>
      <c r="C760" s="1">
        <v>65151892</v>
      </c>
      <c r="D760" s="1" t="s">
        <v>173</v>
      </c>
      <c r="E760" s="1" t="s">
        <v>1148</v>
      </c>
      <c r="F760" s="1" t="s">
        <v>1031</v>
      </c>
      <c r="G760" s="2">
        <v>1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23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31</v>
      </c>
      <c r="AY760" s="1">
        <v>0</v>
      </c>
      <c r="AZ760" s="1">
        <v>0</v>
      </c>
      <c r="BA760" s="1">
        <v>0</v>
      </c>
      <c r="BB760" s="1" t="s">
        <v>1067</v>
      </c>
    </row>
    <row r="761" spans="1:54" x14ac:dyDescent="0.25">
      <c r="A761" s="1">
        <v>16434</v>
      </c>
      <c r="B761" s="1" t="s">
        <v>760</v>
      </c>
      <c r="C761" s="1">
        <v>65124525</v>
      </c>
      <c r="D761" s="1" t="s">
        <v>173</v>
      </c>
      <c r="E761" s="1" t="s">
        <v>1150</v>
      </c>
      <c r="F761" s="1" t="s">
        <v>1031</v>
      </c>
      <c r="G761" s="2">
        <v>0.97804878048780486</v>
      </c>
      <c r="H761" s="1">
        <v>0</v>
      </c>
      <c r="I761" s="1">
        <v>0</v>
      </c>
      <c r="J761" s="1">
        <v>0</v>
      </c>
      <c r="K761" s="1">
        <v>0</v>
      </c>
      <c r="L761" s="1">
        <v>47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74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78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 t="s">
        <v>1067</v>
      </c>
    </row>
    <row r="762" spans="1:54" x14ac:dyDescent="0.25">
      <c r="A762" s="1">
        <v>16441</v>
      </c>
      <c r="B762" s="1" t="s">
        <v>761</v>
      </c>
      <c r="C762" s="1">
        <v>65454650</v>
      </c>
      <c r="D762" s="1" t="s">
        <v>173</v>
      </c>
      <c r="E762" s="1" t="s">
        <v>1150</v>
      </c>
      <c r="F762" s="1" t="s">
        <v>1031</v>
      </c>
      <c r="G762" s="2">
        <v>0.89534883720930236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85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37</v>
      </c>
      <c r="AS762" s="1">
        <v>90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 t="s">
        <v>1067</v>
      </c>
    </row>
    <row r="763" spans="1:54" x14ac:dyDescent="0.25">
      <c r="A763" s="1">
        <v>16443</v>
      </c>
      <c r="B763" s="1" t="s">
        <v>762</v>
      </c>
      <c r="C763" s="1">
        <v>65115298</v>
      </c>
      <c r="D763" s="1" t="s">
        <v>173</v>
      </c>
      <c r="E763" s="1" t="s">
        <v>1150</v>
      </c>
      <c r="F763" s="1" t="s">
        <v>1031</v>
      </c>
      <c r="G763" s="2">
        <v>0.96406443618339532</v>
      </c>
      <c r="H763" s="1">
        <v>0</v>
      </c>
      <c r="I763" s="1">
        <v>58</v>
      </c>
      <c r="J763" s="1">
        <v>0</v>
      </c>
      <c r="K763" s="1">
        <v>0</v>
      </c>
      <c r="L763" s="1">
        <v>176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84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80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2020</v>
      </c>
    </row>
    <row r="764" spans="1:54" x14ac:dyDescent="0.25">
      <c r="A764" s="1">
        <v>16446</v>
      </c>
      <c r="B764" s="1" t="s">
        <v>763</v>
      </c>
      <c r="C764" s="1">
        <v>72725600</v>
      </c>
      <c r="D764" s="1" t="s">
        <v>173</v>
      </c>
      <c r="E764" s="1" t="s">
        <v>1150</v>
      </c>
      <c r="F764" s="1" t="s">
        <v>1031</v>
      </c>
      <c r="G764" s="2">
        <v>0.91447368421052633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64</v>
      </c>
      <c r="AJ764" s="1">
        <v>0</v>
      </c>
      <c r="AK764" s="1">
        <v>0</v>
      </c>
      <c r="AL764" s="1">
        <v>69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 t="s">
        <v>1067</v>
      </c>
    </row>
    <row r="765" spans="1:54" x14ac:dyDescent="0.25">
      <c r="A765" s="1">
        <v>16448</v>
      </c>
      <c r="B765" s="1" t="s">
        <v>764</v>
      </c>
      <c r="C765" s="1">
        <v>65456730</v>
      </c>
      <c r="D765" s="1" t="s">
        <v>173</v>
      </c>
      <c r="E765" s="1" t="s">
        <v>1146</v>
      </c>
      <c r="F765" s="1" t="s">
        <v>1031</v>
      </c>
      <c r="G765" s="2">
        <v>0.88056680161943324</v>
      </c>
      <c r="H765" s="1">
        <v>0</v>
      </c>
      <c r="I765" s="1">
        <v>66</v>
      </c>
      <c r="J765" s="1">
        <v>0</v>
      </c>
      <c r="K765" s="1">
        <v>0</v>
      </c>
      <c r="L765" s="1">
        <v>79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 t="s">
        <v>1067</v>
      </c>
    </row>
    <row r="766" spans="1:54" x14ac:dyDescent="0.25">
      <c r="A766" s="1">
        <v>16452</v>
      </c>
      <c r="B766" s="1" t="s">
        <v>765</v>
      </c>
      <c r="C766" s="1">
        <v>69100100</v>
      </c>
      <c r="D766" s="1" t="s">
        <v>173</v>
      </c>
      <c r="E766" s="1" t="s">
        <v>1146</v>
      </c>
      <c r="F766" s="1" t="s">
        <v>1030</v>
      </c>
      <c r="G766" s="2">
        <v>0.94488188976377951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45</v>
      </c>
      <c r="X766" s="1">
        <v>52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85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45</v>
      </c>
      <c r="AY766" s="1">
        <v>0</v>
      </c>
      <c r="AZ766" s="1">
        <v>0</v>
      </c>
      <c r="BA766" s="1">
        <v>0</v>
      </c>
      <c r="BB766" s="1" t="s">
        <v>1070</v>
      </c>
    </row>
    <row r="767" spans="1:54" x14ac:dyDescent="0.25">
      <c r="A767" s="1">
        <v>16459</v>
      </c>
      <c r="B767" s="1" t="s">
        <v>766</v>
      </c>
      <c r="C767" s="1">
        <v>65138949</v>
      </c>
      <c r="D767" s="1" t="s">
        <v>173</v>
      </c>
      <c r="E767" s="1" t="s">
        <v>1156</v>
      </c>
      <c r="F767" s="1" t="s">
        <v>1031</v>
      </c>
      <c r="G767" s="2">
        <v>0.96899224806201545</v>
      </c>
      <c r="H767" s="1">
        <v>0</v>
      </c>
      <c r="I767" s="1">
        <v>0</v>
      </c>
      <c r="J767" s="1">
        <v>0</v>
      </c>
      <c r="K767" s="1">
        <v>0</v>
      </c>
      <c r="L767" s="1">
        <v>17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44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 t="s">
        <v>1067</v>
      </c>
    </row>
    <row r="768" spans="1:54" x14ac:dyDescent="0.25">
      <c r="A768" s="1">
        <v>16462</v>
      </c>
      <c r="B768" s="1" t="s">
        <v>767</v>
      </c>
      <c r="C768" s="1">
        <v>65151892</v>
      </c>
      <c r="D768" s="1" t="s">
        <v>173</v>
      </c>
      <c r="E768" s="1" t="s">
        <v>1150</v>
      </c>
      <c r="F768" s="1" t="s">
        <v>1031</v>
      </c>
      <c r="G768" s="2">
        <v>0.94736842105263153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27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 t="s">
        <v>1067</v>
      </c>
    </row>
    <row r="769" spans="1:54" x14ac:dyDescent="0.25">
      <c r="A769" s="1">
        <v>16549</v>
      </c>
      <c r="B769" s="1" t="s">
        <v>768</v>
      </c>
      <c r="C769" s="1">
        <v>65138674</v>
      </c>
      <c r="D769" s="1" t="s">
        <v>173</v>
      </c>
      <c r="E769" s="1" t="s">
        <v>1146</v>
      </c>
      <c r="F769" s="1" t="s">
        <v>1031</v>
      </c>
      <c r="G769" s="2">
        <v>0.87730061349693256</v>
      </c>
      <c r="H769" s="1">
        <v>0</v>
      </c>
      <c r="I769" s="1">
        <v>0</v>
      </c>
      <c r="J769" s="1">
        <v>0</v>
      </c>
      <c r="K769" s="1">
        <v>0</v>
      </c>
      <c r="L769" s="1">
        <v>35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 t="s">
        <v>1067</v>
      </c>
    </row>
    <row r="770" spans="1:54" x14ac:dyDescent="0.25">
      <c r="A770" s="1">
        <v>16551</v>
      </c>
      <c r="B770" s="1" t="s">
        <v>769</v>
      </c>
      <c r="C770" s="1">
        <v>69100400</v>
      </c>
      <c r="D770" s="1" t="s">
        <v>173</v>
      </c>
      <c r="E770" s="1" t="s">
        <v>1341</v>
      </c>
      <c r="F770" s="1" t="s">
        <v>1030</v>
      </c>
      <c r="G770" s="2">
        <v>0.967741935483871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34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25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 t="s">
        <v>1071</v>
      </c>
    </row>
    <row r="771" spans="1:54" x14ac:dyDescent="0.25">
      <c r="A771" s="1">
        <v>16564</v>
      </c>
      <c r="B771" s="1" t="s">
        <v>770</v>
      </c>
      <c r="C771" s="1">
        <v>65145003</v>
      </c>
      <c r="D771" s="1" t="s">
        <v>173</v>
      </c>
      <c r="E771" s="1" t="s">
        <v>1146</v>
      </c>
      <c r="F771" s="1" t="s">
        <v>1031</v>
      </c>
      <c r="G771" s="2">
        <v>0.94701986754966883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43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32</v>
      </c>
      <c r="AY771" s="1">
        <v>0</v>
      </c>
      <c r="AZ771" s="1">
        <v>0</v>
      </c>
      <c r="BA771" s="1">
        <v>0</v>
      </c>
      <c r="BB771" s="1">
        <v>2021</v>
      </c>
    </row>
    <row r="772" spans="1:54" x14ac:dyDescent="0.25">
      <c r="A772" s="1">
        <v>16570</v>
      </c>
      <c r="B772" s="1" t="s">
        <v>771</v>
      </c>
      <c r="C772" s="1">
        <v>65144058</v>
      </c>
      <c r="D772" s="1" t="s">
        <v>173</v>
      </c>
      <c r="E772" s="1" t="s">
        <v>1342</v>
      </c>
      <c r="F772" s="1" t="s">
        <v>1031</v>
      </c>
      <c r="G772" s="2">
        <v>0.94656488549618323</v>
      </c>
      <c r="H772" s="1">
        <v>0</v>
      </c>
      <c r="I772" s="1">
        <v>0</v>
      </c>
      <c r="J772" s="1">
        <v>0</v>
      </c>
      <c r="K772" s="1">
        <v>0</v>
      </c>
      <c r="L772" s="1">
        <v>61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 t="s">
        <v>1067</v>
      </c>
    </row>
    <row r="773" spans="1:54" x14ac:dyDescent="0.25">
      <c r="A773" s="1">
        <v>16582</v>
      </c>
      <c r="B773" s="1" t="s">
        <v>772</v>
      </c>
      <c r="C773" s="1">
        <v>65152311</v>
      </c>
      <c r="D773" s="1" t="s">
        <v>173</v>
      </c>
      <c r="E773" s="1" t="s">
        <v>1146</v>
      </c>
      <c r="F773" s="1" t="s">
        <v>1031</v>
      </c>
      <c r="G773" s="2">
        <v>0.95492957746478868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89</v>
      </c>
      <c r="AK773" s="1">
        <v>0</v>
      </c>
      <c r="AL773" s="1">
        <v>92</v>
      </c>
      <c r="AM773" s="1">
        <v>0</v>
      </c>
      <c r="AN773" s="1">
        <v>0</v>
      </c>
      <c r="AO773" s="1">
        <v>0</v>
      </c>
      <c r="AP773" s="1">
        <v>89</v>
      </c>
      <c r="AQ773" s="1">
        <v>0</v>
      </c>
      <c r="AR773" s="1">
        <v>0</v>
      </c>
      <c r="AS773" s="1">
        <v>88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 t="s">
        <v>1067</v>
      </c>
    </row>
    <row r="774" spans="1:54" x14ac:dyDescent="0.25">
      <c r="A774" s="1">
        <v>16583</v>
      </c>
      <c r="B774" s="1" t="s">
        <v>773</v>
      </c>
      <c r="C774" s="1">
        <v>65144073</v>
      </c>
      <c r="D774" s="1" t="s">
        <v>173</v>
      </c>
      <c r="E774" s="1" t="s">
        <v>1146</v>
      </c>
      <c r="F774" s="1" t="s">
        <v>1031</v>
      </c>
      <c r="G774" s="2">
        <v>0.95485327313769752</v>
      </c>
      <c r="H774" s="1">
        <v>0</v>
      </c>
      <c r="I774" s="1">
        <v>55</v>
      </c>
      <c r="J774" s="1">
        <v>0</v>
      </c>
      <c r="K774" s="1">
        <v>0</v>
      </c>
      <c r="L774" s="1">
        <v>65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59</v>
      </c>
      <c r="AY774" s="1">
        <v>0</v>
      </c>
      <c r="AZ774" s="1">
        <v>0</v>
      </c>
      <c r="BA774" s="1">
        <v>0</v>
      </c>
      <c r="BB774" s="1" t="s">
        <v>1067</v>
      </c>
    </row>
    <row r="775" spans="1:54" x14ac:dyDescent="0.25">
      <c r="A775" s="1">
        <v>16587</v>
      </c>
      <c r="B775" s="1" t="s">
        <v>774</v>
      </c>
      <c r="C775" s="1">
        <v>69110200</v>
      </c>
      <c r="D775" s="1" t="s">
        <v>173</v>
      </c>
      <c r="E775" s="1" t="s">
        <v>1343</v>
      </c>
      <c r="F775" s="1" t="s">
        <v>1030</v>
      </c>
      <c r="G775" s="2">
        <v>0.96314496314496312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58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39</v>
      </c>
      <c r="AU775" s="1">
        <v>0</v>
      </c>
      <c r="AV775" s="1">
        <v>0</v>
      </c>
      <c r="AW775" s="1">
        <v>0</v>
      </c>
      <c r="AX775" s="1">
        <v>41</v>
      </c>
      <c r="AY775" s="1">
        <v>0</v>
      </c>
      <c r="AZ775" s="1">
        <v>0</v>
      </c>
      <c r="BA775" s="1">
        <v>0</v>
      </c>
      <c r="BB775" s="1" t="s">
        <v>1071</v>
      </c>
    </row>
    <row r="776" spans="1:54" x14ac:dyDescent="0.25">
      <c r="A776" s="1">
        <v>16608</v>
      </c>
      <c r="B776" s="1" t="s">
        <v>775</v>
      </c>
      <c r="C776" s="1">
        <v>65115324</v>
      </c>
      <c r="D776" s="1" t="s">
        <v>173</v>
      </c>
      <c r="E776" s="1" t="s">
        <v>1148</v>
      </c>
      <c r="F776" s="1" t="s">
        <v>1031</v>
      </c>
      <c r="G776" s="2">
        <v>0.90557939914163088</v>
      </c>
      <c r="H776" s="1">
        <v>0</v>
      </c>
      <c r="I776" s="1">
        <v>0</v>
      </c>
      <c r="J776" s="1">
        <v>0</v>
      </c>
      <c r="K776" s="1">
        <v>0</v>
      </c>
      <c r="L776" s="1">
        <v>55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 t="s">
        <v>1067</v>
      </c>
    </row>
    <row r="777" spans="1:54" x14ac:dyDescent="0.25">
      <c r="A777" s="1">
        <v>16634</v>
      </c>
      <c r="B777" s="1" t="s">
        <v>776</v>
      </c>
      <c r="C777" s="1">
        <v>65152805</v>
      </c>
      <c r="D777" s="1" t="s">
        <v>173</v>
      </c>
      <c r="E777" s="1" t="s">
        <v>1147</v>
      </c>
      <c r="F777" s="1" t="s">
        <v>1031</v>
      </c>
      <c r="G777" s="2">
        <v>0.93686583990980832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88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86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90</v>
      </c>
      <c r="AU777" s="1">
        <v>0</v>
      </c>
      <c r="AV777" s="1">
        <v>0</v>
      </c>
      <c r="AW777" s="1">
        <v>0</v>
      </c>
      <c r="AX777" s="1">
        <v>133</v>
      </c>
      <c r="AY777" s="1">
        <v>0</v>
      </c>
      <c r="AZ777" s="1">
        <v>0</v>
      </c>
      <c r="BA777" s="1">
        <v>0</v>
      </c>
      <c r="BB777" s="1" t="s">
        <v>1067</v>
      </c>
    </row>
    <row r="778" spans="1:54" x14ac:dyDescent="0.25">
      <c r="A778" s="1">
        <v>16644</v>
      </c>
      <c r="B778" s="1" t="s">
        <v>684</v>
      </c>
      <c r="C778" s="1">
        <v>65134011</v>
      </c>
      <c r="D778" s="1" t="s">
        <v>173</v>
      </c>
      <c r="E778" s="1" t="s">
        <v>1165</v>
      </c>
      <c r="F778" s="1" t="s">
        <v>1031</v>
      </c>
      <c r="G778" s="2">
        <v>0.93548387096774188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63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62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 t="s">
        <v>1067</v>
      </c>
    </row>
    <row r="779" spans="1:54" x14ac:dyDescent="0.25">
      <c r="A779" s="1">
        <v>16676</v>
      </c>
      <c r="B779" s="1" t="s">
        <v>777</v>
      </c>
      <c r="C779" s="1">
        <v>69110400</v>
      </c>
      <c r="D779" s="1" t="s">
        <v>173</v>
      </c>
      <c r="E779" s="1" t="s">
        <v>1150</v>
      </c>
      <c r="F779" s="1" t="s">
        <v>1030</v>
      </c>
      <c r="G779" s="2">
        <v>0.93925233644859818</v>
      </c>
      <c r="H779" s="1">
        <v>0</v>
      </c>
      <c r="I779" s="1">
        <v>0</v>
      </c>
      <c r="J779" s="1">
        <v>0</v>
      </c>
      <c r="K779" s="1">
        <v>0</v>
      </c>
      <c r="L779" s="1">
        <v>32</v>
      </c>
      <c r="M779" s="1">
        <v>0</v>
      </c>
      <c r="N779" s="1">
        <v>0</v>
      </c>
      <c r="O779" s="1">
        <v>0</v>
      </c>
      <c r="P779" s="1">
        <v>0</v>
      </c>
      <c r="Q779" s="1">
        <v>26</v>
      </c>
      <c r="R779" s="1">
        <v>0</v>
      </c>
      <c r="S779" s="1">
        <v>0</v>
      </c>
      <c r="T779" s="1">
        <v>0</v>
      </c>
      <c r="U779" s="1">
        <v>42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 t="s">
        <v>1070</v>
      </c>
    </row>
    <row r="780" spans="1:54" x14ac:dyDescent="0.25">
      <c r="A780" s="1">
        <v>16697</v>
      </c>
      <c r="B780" s="1" t="s">
        <v>778</v>
      </c>
      <c r="C780" s="1">
        <v>65094837</v>
      </c>
      <c r="D780" s="1" t="s">
        <v>173</v>
      </c>
      <c r="E780" s="1" t="s">
        <v>1146</v>
      </c>
      <c r="F780" s="1" t="s">
        <v>1031</v>
      </c>
      <c r="G780" s="2">
        <v>0.96180555555555558</v>
      </c>
      <c r="H780" s="1">
        <v>0</v>
      </c>
      <c r="I780" s="1">
        <v>58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48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80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71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2020</v>
      </c>
    </row>
    <row r="781" spans="1:54" x14ac:dyDescent="0.25">
      <c r="A781" s="1">
        <v>16729</v>
      </c>
      <c r="B781" s="1" t="s">
        <v>779</v>
      </c>
      <c r="C781" s="1">
        <v>69100100</v>
      </c>
      <c r="D781" s="1" t="s">
        <v>173</v>
      </c>
      <c r="E781" s="1" t="s">
        <v>1146</v>
      </c>
      <c r="F781" s="1" t="s">
        <v>1030</v>
      </c>
      <c r="G781" s="2">
        <v>0.90458015267175573</v>
      </c>
      <c r="H781" s="1">
        <v>0</v>
      </c>
      <c r="I781" s="1">
        <v>0</v>
      </c>
      <c r="J781" s="1">
        <v>0</v>
      </c>
      <c r="K781" s="1">
        <v>0</v>
      </c>
      <c r="L781" s="1">
        <v>29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48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2020</v>
      </c>
    </row>
    <row r="782" spans="1:54" x14ac:dyDescent="0.25">
      <c r="A782" s="1">
        <v>16754</v>
      </c>
      <c r="B782" s="1" t="s">
        <v>206</v>
      </c>
      <c r="C782" s="1">
        <v>69100200</v>
      </c>
      <c r="D782" s="1" t="s">
        <v>173</v>
      </c>
      <c r="E782" s="1" t="s">
        <v>1342</v>
      </c>
      <c r="F782" s="1" t="s">
        <v>1030</v>
      </c>
      <c r="G782" s="2">
        <v>0.96946564885496178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35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 t="s">
        <v>1067</v>
      </c>
    </row>
    <row r="783" spans="1:54" x14ac:dyDescent="0.25">
      <c r="A783" s="1">
        <v>16793</v>
      </c>
      <c r="B783" s="1" t="s">
        <v>780</v>
      </c>
      <c r="C783" s="1">
        <v>65146097</v>
      </c>
      <c r="D783" s="1" t="s">
        <v>251</v>
      </c>
      <c r="E783" s="1" t="s">
        <v>1197</v>
      </c>
      <c r="F783" s="1" t="s">
        <v>1031</v>
      </c>
      <c r="G783" s="2">
        <v>0.91327913279132789</v>
      </c>
      <c r="H783" s="1">
        <v>0</v>
      </c>
      <c r="I783" s="1">
        <v>0</v>
      </c>
      <c r="J783" s="1">
        <v>0</v>
      </c>
      <c r="K783" s="1">
        <v>0</v>
      </c>
      <c r="L783" s="1">
        <v>113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63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 t="s">
        <v>1067</v>
      </c>
    </row>
    <row r="784" spans="1:54" x14ac:dyDescent="0.25">
      <c r="A784" s="1">
        <v>16830</v>
      </c>
      <c r="B784" s="1" t="s">
        <v>781</v>
      </c>
      <c r="C784" s="1">
        <v>65092927</v>
      </c>
      <c r="D784" s="1" t="s">
        <v>1027</v>
      </c>
      <c r="E784" s="1" t="s">
        <v>1344</v>
      </c>
      <c r="F784" s="1" t="s">
        <v>1031</v>
      </c>
      <c r="G784" s="2">
        <v>0.9308176100628931</v>
      </c>
      <c r="H784" s="1">
        <v>0</v>
      </c>
      <c r="I784" s="1">
        <v>20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34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 t="s">
        <v>1067</v>
      </c>
    </row>
    <row r="785" spans="1:54" x14ac:dyDescent="0.25">
      <c r="A785" s="1">
        <v>16843</v>
      </c>
      <c r="B785" s="1" t="s">
        <v>782</v>
      </c>
      <c r="C785" s="1">
        <v>65059174</v>
      </c>
      <c r="D785" s="1" t="s">
        <v>1026</v>
      </c>
      <c r="E785" s="1" t="s">
        <v>1245</v>
      </c>
      <c r="F785" s="1" t="s">
        <v>1031</v>
      </c>
      <c r="G785" s="2">
        <v>0.94836272040302272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58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133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192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2020</v>
      </c>
    </row>
    <row r="786" spans="1:54" x14ac:dyDescent="0.25">
      <c r="A786" s="1">
        <v>16844</v>
      </c>
      <c r="B786" s="1" t="s">
        <v>783</v>
      </c>
      <c r="C786" s="1">
        <v>65059174</v>
      </c>
      <c r="D786" s="1" t="s">
        <v>1026</v>
      </c>
      <c r="E786" s="1" t="s">
        <v>1245</v>
      </c>
      <c r="F786" s="1" t="s">
        <v>1031</v>
      </c>
      <c r="G786" s="2">
        <v>0.97078651685393258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66</v>
      </c>
      <c r="S786" s="1">
        <v>0</v>
      </c>
      <c r="T786" s="1">
        <v>0</v>
      </c>
      <c r="U786" s="1">
        <v>89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75</v>
      </c>
      <c r="AY786" s="1">
        <v>0</v>
      </c>
      <c r="AZ786" s="1">
        <v>0</v>
      </c>
      <c r="BA786" s="1">
        <v>0</v>
      </c>
      <c r="BB786" s="1" t="s">
        <v>1067</v>
      </c>
    </row>
    <row r="787" spans="1:54" x14ac:dyDescent="0.25">
      <c r="A787" s="1">
        <v>16922</v>
      </c>
      <c r="B787" s="1" t="s">
        <v>784</v>
      </c>
      <c r="C787" s="1">
        <v>65114833</v>
      </c>
      <c r="D787" s="1" t="s">
        <v>375</v>
      </c>
      <c r="E787" s="1" t="s">
        <v>1262</v>
      </c>
      <c r="F787" s="1" t="s">
        <v>1031</v>
      </c>
      <c r="G787" s="8">
        <v>0.82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13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 t="s">
        <v>1067</v>
      </c>
    </row>
    <row r="788" spans="1:54" x14ac:dyDescent="0.25">
      <c r="A788" s="1">
        <v>16935</v>
      </c>
      <c r="B788" s="1" t="s">
        <v>785</v>
      </c>
      <c r="C788" s="1">
        <v>65123055</v>
      </c>
      <c r="D788" s="1" t="s">
        <v>22</v>
      </c>
      <c r="E788" s="1" t="s">
        <v>22</v>
      </c>
      <c r="F788" s="1" t="s">
        <v>1031</v>
      </c>
      <c r="G788" s="8">
        <v>0.74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30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 t="s">
        <v>1067</v>
      </c>
    </row>
    <row r="789" spans="1:54" x14ac:dyDescent="0.25">
      <c r="A789" s="1">
        <v>17635</v>
      </c>
      <c r="B789" s="1" t="s">
        <v>786</v>
      </c>
      <c r="C789" s="1">
        <v>81679000</v>
      </c>
      <c r="D789" s="1" t="s">
        <v>251</v>
      </c>
      <c r="E789" s="1" t="s">
        <v>1197</v>
      </c>
      <c r="F789" s="1" t="s">
        <v>1031</v>
      </c>
      <c r="G789" s="2">
        <v>0.92234848484848486</v>
      </c>
      <c r="H789" s="1">
        <v>0</v>
      </c>
      <c r="I789" s="1">
        <v>0</v>
      </c>
      <c r="J789" s="1">
        <v>0</v>
      </c>
      <c r="K789" s="1">
        <v>0</v>
      </c>
      <c r="L789" s="1">
        <v>83</v>
      </c>
      <c r="M789" s="1">
        <v>0</v>
      </c>
      <c r="N789" s="1">
        <v>0</v>
      </c>
      <c r="O789" s="1">
        <v>0</v>
      </c>
      <c r="P789" s="1">
        <v>47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77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63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 t="s">
        <v>1067</v>
      </c>
    </row>
    <row r="790" spans="1:54" x14ac:dyDescent="0.25">
      <c r="A790" s="1">
        <v>17643</v>
      </c>
      <c r="B790" s="1" t="s">
        <v>787</v>
      </c>
      <c r="C790" s="1">
        <v>65061296</v>
      </c>
      <c r="D790" s="1" t="s">
        <v>251</v>
      </c>
      <c r="E790" s="1" t="s">
        <v>1193</v>
      </c>
      <c r="F790" s="1" t="s">
        <v>1031</v>
      </c>
      <c r="G790" s="2">
        <v>1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50</v>
      </c>
      <c r="AY790" s="1">
        <v>0</v>
      </c>
      <c r="AZ790" s="1">
        <v>0</v>
      </c>
      <c r="BA790" s="1">
        <v>0</v>
      </c>
      <c r="BB790" s="1" t="s">
        <v>1067</v>
      </c>
    </row>
    <row r="791" spans="1:54" x14ac:dyDescent="0.25">
      <c r="A791" s="1">
        <v>17662</v>
      </c>
      <c r="B791" s="1" t="s">
        <v>788</v>
      </c>
      <c r="C791" s="1">
        <v>69141100</v>
      </c>
      <c r="D791" s="1" t="s">
        <v>218</v>
      </c>
      <c r="E791" s="1" t="s">
        <v>1345</v>
      </c>
      <c r="F791" s="1" t="s">
        <v>1030</v>
      </c>
      <c r="G791" s="2">
        <v>0.98106060606060608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61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34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 t="s">
        <v>1067</v>
      </c>
    </row>
    <row r="792" spans="1:54" x14ac:dyDescent="0.25">
      <c r="A792" s="1">
        <v>17737</v>
      </c>
      <c r="B792" s="1" t="s">
        <v>789</v>
      </c>
      <c r="C792" s="1">
        <v>65040609</v>
      </c>
      <c r="D792" s="1" t="s">
        <v>218</v>
      </c>
      <c r="E792" s="1" t="s">
        <v>1169</v>
      </c>
      <c r="F792" s="1" t="s">
        <v>1031</v>
      </c>
      <c r="G792" s="2">
        <v>0.94444444444444442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21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2021</v>
      </c>
    </row>
    <row r="793" spans="1:54" x14ac:dyDescent="0.25">
      <c r="A793" s="1">
        <v>17750</v>
      </c>
      <c r="B793" s="1" t="s">
        <v>790</v>
      </c>
      <c r="C793" s="1">
        <v>80230500</v>
      </c>
      <c r="D793" s="1" t="s">
        <v>251</v>
      </c>
      <c r="E793" s="1" t="s">
        <v>1197</v>
      </c>
      <c r="F793" s="1" t="s">
        <v>1031</v>
      </c>
      <c r="G793" s="2">
        <v>0.83315733896515309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80</v>
      </c>
      <c r="V793" s="1">
        <v>0</v>
      </c>
      <c r="W793" s="1">
        <v>0</v>
      </c>
      <c r="X793" s="1">
        <v>78</v>
      </c>
      <c r="Y793" s="1">
        <v>68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83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 t="s">
        <v>1067</v>
      </c>
    </row>
    <row r="794" spans="1:54" x14ac:dyDescent="0.25">
      <c r="A794" s="1">
        <v>17772</v>
      </c>
      <c r="B794" s="1" t="s">
        <v>791</v>
      </c>
      <c r="C794" s="1">
        <v>65145661</v>
      </c>
      <c r="D794" s="1" t="s">
        <v>251</v>
      </c>
      <c r="E794" s="1" t="s">
        <v>1346</v>
      </c>
      <c r="F794" s="1" t="s">
        <v>1031</v>
      </c>
      <c r="G794" s="2">
        <v>0.98627787307032588</v>
      </c>
      <c r="H794" s="1">
        <v>0</v>
      </c>
      <c r="I794" s="1">
        <v>0</v>
      </c>
      <c r="J794" s="1">
        <v>0</v>
      </c>
      <c r="K794" s="1">
        <v>0</v>
      </c>
      <c r="L794" s="1">
        <v>58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126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94</v>
      </c>
      <c r="AU794" s="1">
        <v>17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2021</v>
      </c>
    </row>
    <row r="795" spans="1:54" x14ac:dyDescent="0.25">
      <c r="A795" s="1">
        <v>17782</v>
      </c>
      <c r="B795" s="1" t="s">
        <v>792</v>
      </c>
      <c r="C795" s="1">
        <v>69150500</v>
      </c>
      <c r="D795" s="1" t="s">
        <v>251</v>
      </c>
      <c r="E795" s="1" t="s">
        <v>1202</v>
      </c>
      <c r="F795" s="1" t="s">
        <v>1030</v>
      </c>
      <c r="G795" s="2">
        <v>0.94329896907216493</v>
      </c>
      <c r="H795" s="1">
        <v>0</v>
      </c>
      <c r="I795" s="1">
        <v>0</v>
      </c>
      <c r="J795" s="1">
        <v>0</v>
      </c>
      <c r="K795" s="1">
        <v>0</v>
      </c>
      <c r="L795" s="1">
        <v>97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 t="s">
        <v>1067</v>
      </c>
    </row>
    <row r="796" spans="1:54" x14ac:dyDescent="0.25">
      <c r="A796" s="1">
        <v>17790</v>
      </c>
      <c r="B796" s="1" t="s">
        <v>793</v>
      </c>
      <c r="C796" s="1">
        <v>69170500</v>
      </c>
      <c r="D796" s="1" t="s">
        <v>251</v>
      </c>
      <c r="E796" s="1" t="s">
        <v>1192</v>
      </c>
      <c r="F796" s="1" t="s">
        <v>1030</v>
      </c>
      <c r="G796" s="2">
        <v>0.95857988165680474</v>
      </c>
      <c r="H796" s="1">
        <v>0</v>
      </c>
      <c r="I796" s="1">
        <v>0</v>
      </c>
      <c r="J796" s="1">
        <v>0</v>
      </c>
      <c r="K796" s="1">
        <v>0</v>
      </c>
      <c r="L796" s="1">
        <v>32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32</v>
      </c>
      <c r="AI796" s="1">
        <v>0</v>
      </c>
      <c r="AJ796" s="1">
        <v>0</v>
      </c>
      <c r="AK796" s="1">
        <v>0</v>
      </c>
      <c r="AL796" s="1">
        <v>51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 t="s">
        <v>1067</v>
      </c>
    </row>
    <row r="797" spans="1:54" x14ac:dyDescent="0.25">
      <c r="A797" s="1">
        <v>17818</v>
      </c>
      <c r="B797" s="1" t="s">
        <v>794</v>
      </c>
      <c r="C797" s="1">
        <v>65061296</v>
      </c>
      <c r="D797" s="1" t="s">
        <v>251</v>
      </c>
      <c r="E797" s="1" t="s">
        <v>1208</v>
      </c>
      <c r="F797" s="1" t="s">
        <v>1031</v>
      </c>
      <c r="G797" s="2">
        <v>0.93996569468267577</v>
      </c>
      <c r="H797" s="1">
        <v>0</v>
      </c>
      <c r="I797" s="1">
        <v>0</v>
      </c>
      <c r="J797" s="1">
        <v>0</v>
      </c>
      <c r="K797" s="1">
        <v>0</v>
      </c>
      <c r="L797" s="1">
        <v>111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61</v>
      </c>
      <c r="AV797" s="1">
        <v>0</v>
      </c>
      <c r="AW797" s="1">
        <v>114</v>
      </c>
      <c r="AX797" s="1">
        <v>0</v>
      </c>
      <c r="AY797" s="1">
        <v>0</v>
      </c>
      <c r="AZ797" s="1">
        <v>0</v>
      </c>
      <c r="BA797" s="1">
        <v>0</v>
      </c>
      <c r="BB797" s="1">
        <v>2021</v>
      </c>
    </row>
    <row r="798" spans="1:54" x14ac:dyDescent="0.25">
      <c r="A798" s="1">
        <v>17838</v>
      </c>
      <c r="B798" s="1" t="s">
        <v>795</v>
      </c>
      <c r="C798" s="1">
        <v>65114725</v>
      </c>
      <c r="D798" s="1" t="s">
        <v>218</v>
      </c>
      <c r="E798" s="1" t="s">
        <v>1170</v>
      </c>
      <c r="F798" s="1" t="s">
        <v>1031</v>
      </c>
      <c r="G798" s="2">
        <v>0.97275204359673029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117</v>
      </c>
      <c r="Y798" s="1">
        <v>54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23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2020</v>
      </c>
    </row>
    <row r="799" spans="1:54" x14ac:dyDescent="0.25">
      <c r="A799" s="1">
        <v>17848</v>
      </c>
      <c r="B799" s="1" t="s">
        <v>796</v>
      </c>
      <c r="C799" s="1">
        <v>65093807</v>
      </c>
      <c r="D799" s="1" t="s">
        <v>218</v>
      </c>
      <c r="E799" s="1" t="s">
        <v>1345</v>
      </c>
      <c r="F799" s="1" t="s">
        <v>1031</v>
      </c>
      <c r="G799" s="2">
        <v>0.94852941176470584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32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 t="s">
        <v>1067</v>
      </c>
    </row>
    <row r="800" spans="1:54" x14ac:dyDescent="0.25">
      <c r="A800" s="1">
        <v>17881</v>
      </c>
      <c r="B800" s="1" t="s">
        <v>797</v>
      </c>
      <c r="C800" s="1">
        <v>69160201</v>
      </c>
      <c r="D800" s="1" t="s">
        <v>251</v>
      </c>
      <c r="E800" s="1" t="s">
        <v>1211</v>
      </c>
      <c r="F800" s="1" t="s">
        <v>1030</v>
      </c>
      <c r="G800" s="8">
        <v>0.9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8</v>
      </c>
      <c r="AG800" s="1">
        <v>0</v>
      </c>
      <c r="AH800" s="1">
        <v>0</v>
      </c>
      <c r="AI800" s="1">
        <v>0</v>
      </c>
      <c r="AJ800" s="1">
        <v>0</v>
      </c>
      <c r="AK800" s="1">
        <v>27</v>
      </c>
      <c r="AL800" s="1">
        <v>0</v>
      </c>
      <c r="AM800" s="1">
        <v>0</v>
      </c>
      <c r="AN800" s="1">
        <v>15</v>
      </c>
      <c r="AO800" s="1">
        <v>0</v>
      </c>
      <c r="AP800" s="1">
        <v>0</v>
      </c>
      <c r="AQ800" s="1">
        <v>16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 t="s">
        <v>1067</v>
      </c>
    </row>
    <row r="801" spans="1:54" x14ac:dyDescent="0.25">
      <c r="A801" s="1">
        <v>17885</v>
      </c>
      <c r="B801" s="1" t="s">
        <v>798</v>
      </c>
      <c r="C801" s="1">
        <v>69150100</v>
      </c>
      <c r="D801" s="1" t="s">
        <v>251</v>
      </c>
      <c r="E801" s="1" t="s">
        <v>1203</v>
      </c>
      <c r="F801" s="1" t="s">
        <v>1030</v>
      </c>
      <c r="G801" s="2">
        <v>0.91130820399113077</v>
      </c>
      <c r="H801" s="1">
        <v>0</v>
      </c>
      <c r="I801" s="1">
        <v>34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58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48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 t="s">
        <v>1067</v>
      </c>
    </row>
    <row r="802" spans="1:54" x14ac:dyDescent="0.25">
      <c r="A802" s="1">
        <v>17892</v>
      </c>
      <c r="B802" s="1" t="s">
        <v>799</v>
      </c>
      <c r="C802" s="1">
        <v>69140900</v>
      </c>
      <c r="D802" s="1" t="s">
        <v>218</v>
      </c>
      <c r="E802" s="1" t="s">
        <v>1169</v>
      </c>
      <c r="F802" s="1" t="s">
        <v>1030</v>
      </c>
      <c r="G802" s="2">
        <v>1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7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 t="s">
        <v>1070</v>
      </c>
    </row>
    <row r="803" spans="1:54" x14ac:dyDescent="0.25">
      <c r="A803" s="1">
        <v>17908</v>
      </c>
      <c r="B803" s="1" t="s">
        <v>800</v>
      </c>
      <c r="C803" s="1">
        <v>65181200</v>
      </c>
      <c r="D803" s="1" t="s">
        <v>218</v>
      </c>
      <c r="E803" s="1" t="s">
        <v>1169</v>
      </c>
      <c r="F803" s="1" t="s">
        <v>1031</v>
      </c>
      <c r="G803" s="2">
        <v>0.8820224719101124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36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53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 t="s">
        <v>1067</v>
      </c>
    </row>
    <row r="804" spans="1:54" x14ac:dyDescent="0.25">
      <c r="A804" s="1">
        <v>17915</v>
      </c>
      <c r="B804" s="1" t="s">
        <v>801</v>
      </c>
      <c r="C804" s="1">
        <v>65145699</v>
      </c>
      <c r="D804" s="1" t="s">
        <v>251</v>
      </c>
      <c r="E804" s="1" t="s">
        <v>1208</v>
      </c>
      <c r="F804" s="1" t="s">
        <v>1031</v>
      </c>
      <c r="G804" s="2">
        <v>0.94444444444444442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39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 t="s">
        <v>1067</v>
      </c>
    </row>
    <row r="805" spans="1:54" x14ac:dyDescent="0.25">
      <c r="A805" s="1">
        <v>18004</v>
      </c>
      <c r="B805" s="1" t="s">
        <v>802</v>
      </c>
      <c r="C805" s="1">
        <v>69160500</v>
      </c>
      <c r="D805" s="1" t="s">
        <v>251</v>
      </c>
      <c r="E805" s="1" t="s">
        <v>1346</v>
      </c>
      <c r="F805" s="1" t="s">
        <v>1030</v>
      </c>
      <c r="G805" s="2">
        <v>0.98190789473684215</v>
      </c>
      <c r="H805" s="1">
        <v>0</v>
      </c>
      <c r="I805" s="1">
        <v>68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97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61</v>
      </c>
      <c r="AT805" s="1">
        <v>0</v>
      </c>
      <c r="AU805" s="1">
        <v>0</v>
      </c>
      <c r="AV805" s="1">
        <v>0</v>
      </c>
      <c r="AW805" s="1">
        <v>0</v>
      </c>
      <c r="AX805" s="1">
        <v>72</v>
      </c>
      <c r="AY805" s="1">
        <v>0</v>
      </c>
      <c r="AZ805" s="1">
        <v>0</v>
      </c>
      <c r="BA805" s="1">
        <v>0</v>
      </c>
      <c r="BB805" s="1" t="s">
        <v>1071</v>
      </c>
    </row>
    <row r="806" spans="1:54" x14ac:dyDescent="0.25">
      <c r="A806" s="1">
        <v>18009</v>
      </c>
      <c r="B806" s="1" t="s">
        <v>803</v>
      </c>
      <c r="C806" s="1">
        <v>69160100</v>
      </c>
      <c r="D806" s="1" t="s">
        <v>251</v>
      </c>
      <c r="E806" s="1" t="s">
        <v>1210</v>
      </c>
      <c r="F806" s="1" t="s">
        <v>1030</v>
      </c>
      <c r="G806" s="8">
        <v>0.89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21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5</v>
      </c>
      <c r="AL806" s="1">
        <v>0</v>
      </c>
      <c r="AM806" s="1">
        <v>29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 t="s">
        <v>1067</v>
      </c>
    </row>
    <row r="807" spans="1:54" x14ac:dyDescent="0.25">
      <c r="A807" s="1">
        <v>18017</v>
      </c>
      <c r="B807" s="1" t="s">
        <v>804</v>
      </c>
      <c r="C807" s="1">
        <v>69140500</v>
      </c>
      <c r="D807" s="1" t="s">
        <v>218</v>
      </c>
      <c r="E807" s="1" t="s">
        <v>1171</v>
      </c>
      <c r="F807" s="1" t="s">
        <v>1030</v>
      </c>
      <c r="G807" s="2">
        <v>0.98360655737704916</v>
      </c>
      <c r="H807" s="1">
        <v>0</v>
      </c>
      <c r="I807" s="1">
        <v>27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45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33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 t="s">
        <v>1071</v>
      </c>
    </row>
    <row r="808" spans="1:54" x14ac:dyDescent="0.25">
      <c r="A808" s="1">
        <v>18037</v>
      </c>
      <c r="B808" s="1" t="s">
        <v>805</v>
      </c>
      <c r="C808" s="1">
        <v>69264600</v>
      </c>
      <c r="D808" s="1" t="s">
        <v>251</v>
      </c>
      <c r="E808" s="1" t="s">
        <v>1347</v>
      </c>
      <c r="F808" s="1" t="s">
        <v>1030</v>
      </c>
      <c r="G808" s="2">
        <v>0.99328859060402686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40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 t="s">
        <v>1067</v>
      </c>
    </row>
    <row r="809" spans="1:54" x14ac:dyDescent="0.25">
      <c r="A809" s="1">
        <v>18075</v>
      </c>
      <c r="B809" s="1" t="s">
        <v>806</v>
      </c>
      <c r="C809" s="1">
        <v>65154417</v>
      </c>
      <c r="D809" s="1" t="s">
        <v>251</v>
      </c>
      <c r="E809" s="1" t="s">
        <v>1206</v>
      </c>
      <c r="F809" s="1" t="s">
        <v>1031</v>
      </c>
      <c r="G809" s="2">
        <v>0.94444444444444442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23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12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 t="s">
        <v>1067</v>
      </c>
    </row>
    <row r="810" spans="1:54" x14ac:dyDescent="0.25">
      <c r="A810" s="1">
        <v>18080</v>
      </c>
      <c r="B810" s="1" t="s">
        <v>807</v>
      </c>
      <c r="C810" s="1">
        <v>69160100</v>
      </c>
      <c r="D810" s="1" t="s">
        <v>251</v>
      </c>
      <c r="E810" s="1" t="s">
        <v>1210</v>
      </c>
      <c r="F810" s="1" t="s">
        <v>1030</v>
      </c>
      <c r="G810" s="2">
        <v>0.95033112582781454</v>
      </c>
      <c r="H810" s="1">
        <v>0</v>
      </c>
      <c r="I810" s="1">
        <v>20</v>
      </c>
      <c r="J810" s="1">
        <v>0</v>
      </c>
      <c r="K810" s="1">
        <v>0</v>
      </c>
      <c r="L810" s="1">
        <v>33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31</v>
      </c>
      <c r="X810" s="1">
        <v>26</v>
      </c>
      <c r="Y810" s="1">
        <v>28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2020</v>
      </c>
    </row>
    <row r="811" spans="1:54" x14ac:dyDescent="0.25">
      <c r="A811" s="1">
        <v>18090</v>
      </c>
      <c r="B811" s="1" t="s">
        <v>808</v>
      </c>
      <c r="C811" s="1">
        <v>65145625</v>
      </c>
      <c r="D811" s="1" t="s">
        <v>251</v>
      </c>
      <c r="E811" s="1" t="s">
        <v>1187</v>
      </c>
      <c r="F811" s="1" t="s">
        <v>1031</v>
      </c>
      <c r="G811" s="2">
        <v>0.99130434782608701</v>
      </c>
      <c r="H811" s="1">
        <v>0</v>
      </c>
      <c r="I811" s="1">
        <v>0</v>
      </c>
      <c r="J811" s="1">
        <v>0</v>
      </c>
      <c r="K811" s="1">
        <v>0</v>
      </c>
      <c r="L811" s="1">
        <v>27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35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 t="s">
        <v>1067</v>
      </c>
    </row>
    <row r="812" spans="1:54" x14ac:dyDescent="0.25">
      <c r="A812" s="1">
        <v>18218</v>
      </c>
      <c r="B812" s="1" t="s">
        <v>809</v>
      </c>
      <c r="C812" s="1">
        <v>69264800</v>
      </c>
      <c r="D812" s="1" t="s">
        <v>251</v>
      </c>
      <c r="E812" s="1" t="s">
        <v>1199</v>
      </c>
      <c r="F812" s="1" t="s">
        <v>1030</v>
      </c>
      <c r="G812" s="2">
        <v>0.94495412844036697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50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2021</v>
      </c>
    </row>
    <row r="813" spans="1:54" x14ac:dyDescent="0.25">
      <c r="A813" s="1">
        <v>19906</v>
      </c>
      <c r="B813" s="1" t="s">
        <v>810</v>
      </c>
      <c r="C813" s="1">
        <v>69190100</v>
      </c>
      <c r="D813" s="1" t="s">
        <v>1022</v>
      </c>
      <c r="E813" s="1" t="s">
        <v>1348</v>
      </c>
      <c r="F813" s="1" t="s">
        <v>1030</v>
      </c>
      <c r="G813" s="2">
        <v>0.99331550802139035</v>
      </c>
      <c r="H813" s="1">
        <v>31</v>
      </c>
      <c r="I813" s="1">
        <v>0</v>
      </c>
      <c r="J813" s="1">
        <v>0</v>
      </c>
      <c r="K813" s="1">
        <v>0</v>
      </c>
      <c r="L813" s="1">
        <v>100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87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73</v>
      </c>
      <c r="AT813" s="1">
        <v>82</v>
      </c>
      <c r="AU813" s="1">
        <v>0</v>
      </c>
      <c r="AV813" s="1">
        <v>0</v>
      </c>
      <c r="AW813" s="1">
        <v>26</v>
      </c>
      <c r="AX813" s="1">
        <v>0</v>
      </c>
      <c r="AY813" s="1">
        <v>0</v>
      </c>
      <c r="AZ813" s="1">
        <v>0</v>
      </c>
      <c r="BA813" s="1">
        <v>0</v>
      </c>
      <c r="BB813" s="1">
        <v>2020</v>
      </c>
    </row>
    <row r="814" spans="1:54" x14ac:dyDescent="0.25">
      <c r="A814" s="1">
        <v>19913</v>
      </c>
      <c r="B814" s="1" t="s">
        <v>811</v>
      </c>
      <c r="C814" s="1">
        <v>69180300</v>
      </c>
      <c r="D814" s="1" t="s">
        <v>1022</v>
      </c>
      <c r="E814" s="1" t="s">
        <v>1349</v>
      </c>
      <c r="F814" s="1" t="s">
        <v>1030</v>
      </c>
      <c r="G814" s="2">
        <v>0.98833819241982512</v>
      </c>
      <c r="H814" s="1">
        <v>0</v>
      </c>
      <c r="I814" s="1">
        <v>35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27</v>
      </c>
      <c r="AT814" s="1">
        <v>72</v>
      </c>
      <c r="AU814" s="1">
        <v>52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 t="s">
        <v>1071</v>
      </c>
    </row>
    <row r="815" spans="1:54" x14ac:dyDescent="0.25">
      <c r="A815" s="1">
        <v>19925</v>
      </c>
      <c r="B815" s="1" t="s">
        <v>812</v>
      </c>
      <c r="C815" s="1">
        <v>65157862</v>
      </c>
      <c r="D815" s="1" t="s">
        <v>1022</v>
      </c>
      <c r="E815" s="1" t="s">
        <v>1235</v>
      </c>
      <c r="F815" s="1" t="s">
        <v>1031</v>
      </c>
      <c r="G815" s="2">
        <v>0.99346405228758172</v>
      </c>
      <c r="H815" s="1">
        <v>0</v>
      </c>
      <c r="I815" s="1">
        <v>62</v>
      </c>
      <c r="J815" s="1">
        <v>0</v>
      </c>
      <c r="K815" s="1">
        <v>0</v>
      </c>
      <c r="L815" s="1">
        <v>82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 t="s">
        <v>1067</v>
      </c>
    </row>
    <row r="816" spans="1:54" x14ac:dyDescent="0.25">
      <c r="A816" s="1">
        <v>19953</v>
      </c>
      <c r="B816" s="1" t="s">
        <v>813</v>
      </c>
      <c r="C816" s="1">
        <v>72682200</v>
      </c>
      <c r="D816" s="1" t="s">
        <v>1022</v>
      </c>
      <c r="E816" s="1" t="s">
        <v>1236</v>
      </c>
      <c r="F816" s="1" t="s">
        <v>1031</v>
      </c>
      <c r="G816" s="2">
        <v>1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28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 t="s">
        <v>1067</v>
      </c>
    </row>
    <row r="817" spans="1:54" x14ac:dyDescent="0.25">
      <c r="A817" s="1">
        <v>19974</v>
      </c>
      <c r="B817" s="1" t="s">
        <v>814</v>
      </c>
      <c r="C817" s="1">
        <v>65149303</v>
      </c>
      <c r="D817" s="1" t="s">
        <v>1022</v>
      </c>
      <c r="E817" s="1" t="s">
        <v>1220</v>
      </c>
      <c r="F817" s="1" t="s">
        <v>1031</v>
      </c>
      <c r="G817" s="2">
        <v>0.9802816901408451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84</v>
      </c>
      <c r="S817" s="1">
        <v>0</v>
      </c>
      <c r="T817" s="1">
        <v>0</v>
      </c>
      <c r="U817" s="1">
        <v>36</v>
      </c>
      <c r="V817" s="1">
        <v>0</v>
      </c>
      <c r="W817" s="1">
        <v>0</v>
      </c>
      <c r="X817" s="1">
        <v>59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2020</v>
      </c>
    </row>
    <row r="818" spans="1:54" x14ac:dyDescent="0.25">
      <c r="A818" s="1">
        <v>19983</v>
      </c>
      <c r="B818" s="1" t="s">
        <v>815</v>
      </c>
      <c r="C818" s="1">
        <v>72684200</v>
      </c>
      <c r="D818" s="1" t="s">
        <v>1022</v>
      </c>
      <c r="E818" s="1" t="s">
        <v>1220</v>
      </c>
      <c r="F818" s="1" t="s">
        <v>1031</v>
      </c>
      <c r="G818" s="2">
        <v>0.95415472779369626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43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 t="s">
        <v>1067</v>
      </c>
    </row>
    <row r="819" spans="1:54" x14ac:dyDescent="0.25">
      <c r="A819" s="1">
        <v>19993</v>
      </c>
      <c r="B819" s="1" t="s">
        <v>816</v>
      </c>
      <c r="C819" s="1">
        <v>69180100</v>
      </c>
      <c r="D819" s="1" t="s">
        <v>1022</v>
      </c>
      <c r="E819" s="1" t="s">
        <v>1213</v>
      </c>
      <c r="F819" s="1" t="s">
        <v>1030</v>
      </c>
      <c r="G819" s="8">
        <v>0.89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11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 t="s">
        <v>1067</v>
      </c>
    </row>
    <row r="820" spans="1:54" x14ac:dyDescent="0.25">
      <c r="A820" s="1">
        <v>20037</v>
      </c>
      <c r="B820" s="1" t="s">
        <v>817</v>
      </c>
      <c r="C820" s="1">
        <v>65114922</v>
      </c>
      <c r="D820" s="1" t="s">
        <v>1022</v>
      </c>
      <c r="E820" s="1" t="s">
        <v>1220</v>
      </c>
      <c r="F820" s="1" t="s">
        <v>1031</v>
      </c>
      <c r="G820" s="2">
        <v>0.93975903614457834</v>
      </c>
      <c r="H820" s="1">
        <v>0</v>
      </c>
      <c r="I820" s="1">
        <v>11</v>
      </c>
      <c r="J820" s="1">
        <v>0</v>
      </c>
      <c r="K820" s="1">
        <v>0</v>
      </c>
      <c r="L820" s="1">
        <v>46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18</v>
      </c>
      <c r="AD820" s="1">
        <v>0</v>
      </c>
      <c r="AE820" s="1">
        <v>0</v>
      </c>
      <c r="AF820" s="1">
        <v>0</v>
      </c>
      <c r="AG820" s="1">
        <v>0</v>
      </c>
      <c r="AH820" s="1">
        <v>29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 t="s">
        <v>1067</v>
      </c>
    </row>
    <row r="821" spans="1:54" x14ac:dyDescent="0.25">
      <c r="A821" s="1">
        <v>20044</v>
      </c>
      <c r="B821" s="1" t="s">
        <v>818</v>
      </c>
      <c r="C821" s="1">
        <v>65095165</v>
      </c>
      <c r="D821" s="1" t="s">
        <v>1022</v>
      </c>
      <c r="E821" s="1" t="s">
        <v>1220</v>
      </c>
      <c r="F821" s="1" t="s">
        <v>1031</v>
      </c>
      <c r="G821" s="8">
        <v>0.86</v>
      </c>
      <c r="H821" s="1">
        <v>0</v>
      </c>
      <c r="I821" s="1">
        <v>0</v>
      </c>
      <c r="J821" s="1">
        <v>0</v>
      </c>
      <c r="K821" s="1">
        <v>33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46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2020</v>
      </c>
    </row>
    <row r="822" spans="1:54" x14ac:dyDescent="0.25">
      <c r="A822" s="1">
        <v>20052</v>
      </c>
      <c r="B822" s="1" t="s">
        <v>819</v>
      </c>
      <c r="C822" s="1">
        <v>65144647</v>
      </c>
      <c r="D822" s="1" t="s">
        <v>1022</v>
      </c>
      <c r="E822" s="1" t="s">
        <v>1218</v>
      </c>
      <c r="F822" s="1" t="s">
        <v>1031</v>
      </c>
      <c r="G822" s="2">
        <v>0.96551724137931039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27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23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18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 t="s">
        <v>1067</v>
      </c>
    </row>
    <row r="823" spans="1:54" x14ac:dyDescent="0.25">
      <c r="A823" s="1">
        <v>20053</v>
      </c>
      <c r="B823" s="1" t="s">
        <v>820</v>
      </c>
      <c r="C823" s="1">
        <v>65154272</v>
      </c>
      <c r="D823" s="1" t="s">
        <v>1022</v>
      </c>
      <c r="E823" s="1" t="s">
        <v>1233</v>
      </c>
      <c r="F823" s="1" t="s">
        <v>1033</v>
      </c>
      <c r="G823" s="2">
        <v>1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11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20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2021</v>
      </c>
    </row>
    <row r="824" spans="1:54" x14ac:dyDescent="0.25">
      <c r="A824" s="1">
        <v>20103</v>
      </c>
      <c r="B824" s="1" t="s">
        <v>821</v>
      </c>
      <c r="C824" s="1">
        <v>69180800</v>
      </c>
      <c r="D824" s="1" t="s">
        <v>1022</v>
      </c>
      <c r="E824" s="1" t="s">
        <v>1350</v>
      </c>
      <c r="F824" s="1" t="s">
        <v>1030</v>
      </c>
      <c r="G824" s="2">
        <v>0.97468354430379744</v>
      </c>
      <c r="H824" s="1">
        <v>0</v>
      </c>
      <c r="I824" s="1">
        <v>0</v>
      </c>
      <c r="J824" s="1">
        <v>0</v>
      </c>
      <c r="K824" s="1">
        <v>0</v>
      </c>
      <c r="L824" s="1">
        <v>61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36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 t="s">
        <v>1071</v>
      </c>
    </row>
    <row r="825" spans="1:54" x14ac:dyDescent="0.25">
      <c r="A825" s="1">
        <v>20127</v>
      </c>
      <c r="B825" s="1" t="s">
        <v>822</v>
      </c>
      <c r="C825" s="1">
        <v>65144239</v>
      </c>
      <c r="D825" s="1" t="s">
        <v>1022</v>
      </c>
      <c r="E825" s="1" t="s">
        <v>1221</v>
      </c>
      <c r="F825" s="1" t="s">
        <v>1031</v>
      </c>
      <c r="G825" s="2">
        <v>0.99047619047619051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60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2021</v>
      </c>
    </row>
    <row r="826" spans="1:54" x14ac:dyDescent="0.25">
      <c r="A826" s="1">
        <v>20136</v>
      </c>
      <c r="B826" s="1" t="s">
        <v>823</v>
      </c>
      <c r="C826" s="1">
        <v>65146622</v>
      </c>
      <c r="D826" s="1" t="s">
        <v>1022</v>
      </c>
      <c r="E826" s="1" t="s">
        <v>1213</v>
      </c>
      <c r="F826" s="1" t="s">
        <v>1031</v>
      </c>
      <c r="G826" s="2">
        <v>0.95121951219512191</v>
      </c>
      <c r="H826" s="1">
        <v>0</v>
      </c>
      <c r="I826" s="1">
        <v>0</v>
      </c>
      <c r="J826" s="1">
        <v>0</v>
      </c>
      <c r="K826" s="1">
        <v>0</v>
      </c>
      <c r="L826" s="1">
        <v>11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5</v>
      </c>
      <c r="U826" s="1">
        <v>0</v>
      </c>
      <c r="V826" s="1">
        <v>0</v>
      </c>
      <c r="W826" s="1">
        <v>0</v>
      </c>
      <c r="X826" s="1">
        <v>0</v>
      </c>
      <c r="Y826" s="1">
        <v>19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 t="s">
        <v>1067</v>
      </c>
    </row>
    <row r="827" spans="1:54" x14ac:dyDescent="0.25">
      <c r="A827" s="1">
        <v>20139</v>
      </c>
      <c r="B827" s="1" t="s">
        <v>824</v>
      </c>
      <c r="C827" s="1">
        <v>65127113</v>
      </c>
      <c r="D827" s="1" t="s">
        <v>1022</v>
      </c>
      <c r="E827" s="1" t="s">
        <v>1227</v>
      </c>
      <c r="F827" s="1" t="s">
        <v>1031</v>
      </c>
      <c r="G827" s="2">
        <v>0.95102040816326527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30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47</v>
      </c>
      <c r="AU827" s="1">
        <v>0</v>
      </c>
      <c r="AV827" s="1">
        <v>0</v>
      </c>
      <c r="AW827" s="1">
        <v>0</v>
      </c>
      <c r="AX827" s="1">
        <v>0</v>
      </c>
      <c r="AY827" s="1">
        <v>24</v>
      </c>
      <c r="AZ827" s="1">
        <v>0</v>
      </c>
      <c r="BA827" s="1">
        <v>0</v>
      </c>
      <c r="BB827" s="1" t="s">
        <v>1067</v>
      </c>
    </row>
    <row r="828" spans="1:54" x14ac:dyDescent="0.25">
      <c r="A828" s="1">
        <v>20164</v>
      </c>
      <c r="B828" s="1" t="s">
        <v>825</v>
      </c>
      <c r="C828" s="1">
        <v>65148524</v>
      </c>
      <c r="D828" s="1" t="s">
        <v>1022</v>
      </c>
      <c r="E828" s="1" t="s">
        <v>1223</v>
      </c>
      <c r="F828" s="1" t="s">
        <v>1031</v>
      </c>
      <c r="G828" s="2">
        <v>0.99236641221374045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63</v>
      </c>
      <c r="AY828" s="1">
        <v>0</v>
      </c>
      <c r="AZ828" s="1">
        <v>0</v>
      </c>
      <c r="BA828" s="1">
        <v>0</v>
      </c>
      <c r="BB828" s="1">
        <v>2021</v>
      </c>
    </row>
    <row r="829" spans="1:54" x14ac:dyDescent="0.25">
      <c r="A829" s="1">
        <v>20175</v>
      </c>
      <c r="B829" s="1" t="s">
        <v>826</v>
      </c>
      <c r="C829" s="1">
        <v>65147833</v>
      </c>
      <c r="D829" s="1" t="s">
        <v>1022</v>
      </c>
      <c r="E829" s="1" t="s">
        <v>1238</v>
      </c>
      <c r="F829" s="1" t="s">
        <v>1031</v>
      </c>
      <c r="G829" s="2">
        <v>0.99310344827586206</v>
      </c>
      <c r="H829" s="1">
        <v>0</v>
      </c>
      <c r="I829" s="1">
        <v>0</v>
      </c>
      <c r="J829" s="1">
        <v>0</v>
      </c>
      <c r="K829" s="1">
        <v>0</v>
      </c>
      <c r="L829" s="1">
        <v>35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30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 t="s">
        <v>1067</v>
      </c>
    </row>
    <row r="830" spans="1:54" x14ac:dyDescent="0.25">
      <c r="A830" s="1">
        <v>20219</v>
      </c>
      <c r="B830" s="1" t="s">
        <v>827</v>
      </c>
      <c r="C830" s="1">
        <v>65115536</v>
      </c>
      <c r="D830" s="1" t="s">
        <v>1022</v>
      </c>
      <c r="E830" s="1" t="s">
        <v>1351</v>
      </c>
      <c r="F830" s="1" t="s">
        <v>1031</v>
      </c>
      <c r="G830" s="2">
        <v>0.95121951219512191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26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 t="s">
        <v>1067</v>
      </c>
    </row>
    <row r="831" spans="1:54" x14ac:dyDescent="0.25">
      <c r="A831" s="1">
        <v>20230</v>
      </c>
      <c r="B831" s="1" t="s">
        <v>828</v>
      </c>
      <c r="C831" s="1">
        <v>65116756</v>
      </c>
      <c r="D831" s="1" t="s">
        <v>1022</v>
      </c>
      <c r="E831" s="1" t="s">
        <v>1220</v>
      </c>
      <c r="F831" s="1" t="s">
        <v>1031</v>
      </c>
      <c r="G831" s="2">
        <v>0.97674418604651159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33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2021</v>
      </c>
    </row>
    <row r="832" spans="1:54" x14ac:dyDescent="0.25">
      <c r="A832" s="1">
        <v>20406</v>
      </c>
      <c r="B832" s="1" t="s">
        <v>829</v>
      </c>
      <c r="C832" s="1">
        <v>65178190</v>
      </c>
      <c r="D832" s="1" t="s">
        <v>251</v>
      </c>
      <c r="E832" s="1" t="s">
        <v>1197</v>
      </c>
      <c r="F832" s="1" t="s">
        <v>1031</v>
      </c>
      <c r="G832" s="8">
        <v>0.81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41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 t="s">
        <v>1067</v>
      </c>
    </row>
    <row r="833" spans="1:54" x14ac:dyDescent="0.25">
      <c r="A833" s="1">
        <v>20443</v>
      </c>
      <c r="B833" s="1" t="s">
        <v>830</v>
      </c>
      <c r="C833" s="1">
        <v>65145585</v>
      </c>
      <c r="D833" s="1" t="s">
        <v>99</v>
      </c>
      <c r="E833" s="1" t="s">
        <v>1112</v>
      </c>
      <c r="F833" s="1" t="s">
        <v>1031</v>
      </c>
      <c r="G833" s="8">
        <v>0.88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9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 t="s">
        <v>1067</v>
      </c>
    </row>
    <row r="834" spans="1:54" x14ac:dyDescent="0.25">
      <c r="A834" s="1">
        <v>20461</v>
      </c>
      <c r="B834" s="1" t="s">
        <v>831</v>
      </c>
      <c r="C834" s="1">
        <v>65143863</v>
      </c>
      <c r="D834" s="1" t="s">
        <v>218</v>
      </c>
      <c r="E834" s="1" t="s">
        <v>1179</v>
      </c>
      <c r="F834" s="1" t="s">
        <v>1031</v>
      </c>
      <c r="G834" s="2">
        <v>0.96282527881040891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55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76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 t="s">
        <v>1067</v>
      </c>
    </row>
    <row r="835" spans="1:54" x14ac:dyDescent="0.25">
      <c r="A835" s="1">
        <v>20478</v>
      </c>
      <c r="B835" s="1" t="s">
        <v>832</v>
      </c>
      <c r="C835" s="1">
        <v>80230500</v>
      </c>
      <c r="D835" s="1" t="s">
        <v>22</v>
      </c>
      <c r="E835" s="1" t="s">
        <v>1082</v>
      </c>
      <c r="F835" s="1" t="s">
        <v>1031</v>
      </c>
      <c r="G835" s="2">
        <v>0.82949308755760365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86</v>
      </c>
      <c r="X835" s="1">
        <v>87</v>
      </c>
      <c r="Y835" s="1">
        <v>0</v>
      </c>
      <c r="Z835" s="1">
        <v>152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 t="s">
        <v>1067</v>
      </c>
    </row>
    <row r="836" spans="1:54" x14ac:dyDescent="0.25">
      <c r="A836" s="1">
        <v>22012</v>
      </c>
      <c r="B836" s="1" t="s">
        <v>833</v>
      </c>
      <c r="C836" s="1">
        <v>62000800</v>
      </c>
      <c r="D836" s="1" t="s">
        <v>375</v>
      </c>
      <c r="E836" s="1" t="s">
        <v>1352</v>
      </c>
      <c r="F836" s="1" t="s">
        <v>1033</v>
      </c>
      <c r="G836" s="2">
        <v>0.96261682242990654</v>
      </c>
      <c r="H836" s="1">
        <v>0</v>
      </c>
      <c r="I836" s="1">
        <v>0</v>
      </c>
      <c r="J836" s="1">
        <v>0</v>
      </c>
      <c r="K836" s="1">
        <v>0</v>
      </c>
      <c r="L836" s="1">
        <v>52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57</v>
      </c>
      <c r="AY836" s="1">
        <v>0</v>
      </c>
      <c r="AZ836" s="1">
        <v>0</v>
      </c>
      <c r="BA836" s="1">
        <v>0</v>
      </c>
      <c r="BB836" s="1" t="s">
        <v>1071</v>
      </c>
    </row>
    <row r="837" spans="1:54" x14ac:dyDescent="0.25">
      <c r="A837" s="1">
        <v>22021</v>
      </c>
      <c r="B837" s="1" t="s">
        <v>834</v>
      </c>
      <c r="C837" s="1">
        <v>69210600</v>
      </c>
      <c r="D837" s="1" t="s">
        <v>375</v>
      </c>
      <c r="E837" s="1" t="s">
        <v>1250</v>
      </c>
      <c r="F837" s="1" t="s">
        <v>1030</v>
      </c>
      <c r="G837" s="2">
        <v>0.93307086614173229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41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2021</v>
      </c>
    </row>
    <row r="838" spans="1:54" x14ac:dyDescent="0.25">
      <c r="A838" s="1">
        <v>22022</v>
      </c>
      <c r="B838" s="1" t="s">
        <v>45</v>
      </c>
      <c r="C838" s="1">
        <v>62000800</v>
      </c>
      <c r="D838" s="1" t="s">
        <v>375</v>
      </c>
      <c r="E838" s="1" t="s">
        <v>1261</v>
      </c>
      <c r="F838" s="1" t="s">
        <v>1033</v>
      </c>
      <c r="G838" s="2">
        <v>0.96153846153846156</v>
      </c>
      <c r="H838" s="1">
        <v>0</v>
      </c>
      <c r="I838" s="1">
        <v>0</v>
      </c>
      <c r="J838" s="1">
        <v>0</v>
      </c>
      <c r="K838" s="1">
        <v>0</v>
      </c>
      <c r="L838" s="1">
        <v>50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58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2020</v>
      </c>
    </row>
    <row r="839" spans="1:54" x14ac:dyDescent="0.25">
      <c r="A839" s="1">
        <v>22024</v>
      </c>
      <c r="B839" s="1" t="s">
        <v>835</v>
      </c>
      <c r="C839" s="1">
        <v>65156336</v>
      </c>
      <c r="D839" s="1" t="s">
        <v>1026</v>
      </c>
      <c r="E839" s="1" t="s">
        <v>1247</v>
      </c>
      <c r="F839" s="1" t="s">
        <v>1031</v>
      </c>
      <c r="G839" s="2">
        <v>0.97297297297297303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31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27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28</v>
      </c>
      <c r="AY839" s="1">
        <v>0</v>
      </c>
      <c r="AZ839" s="1">
        <v>0</v>
      </c>
      <c r="BA839" s="1">
        <v>0</v>
      </c>
      <c r="BB839" s="1" t="s">
        <v>1067</v>
      </c>
    </row>
    <row r="840" spans="1:54" x14ac:dyDescent="0.25">
      <c r="A840" s="1">
        <v>22027</v>
      </c>
      <c r="B840" s="1" t="s">
        <v>836</v>
      </c>
      <c r="C840" s="1">
        <v>69252200</v>
      </c>
      <c r="D840" s="1" t="s">
        <v>375</v>
      </c>
      <c r="E840" s="1" t="s">
        <v>1353</v>
      </c>
      <c r="F840" s="1" t="s">
        <v>1030</v>
      </c>
      <c r="G840" s="2">
        <v>0.95622895622895621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33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40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45</v>
      </c>
      <c r="AZ840" s="1">
        <v>0</v>
      </c>
      <c r="BA840" s="1">
        <v>0</v>
      </c>
      <c r="BB840" s="1" t="s">
        <v>1067</v>
      </c>
    </row>
    <row r="841" spans="1:54" x14ac:dyDescent="0.25">
      <c r="A841" s="1">
        <v>22050</v>
      </c>
      <c r="B841" s="1" t="s">
        <v>837</v>
      </c>
      <c r="C841" s="1">
        <v>69210400</v>
      </c>
      <c r="D841" s="1" t="s">
        <v>375</v>
      </c>
      <c r="E841" s="1" t="s">
        <v>1354</v>
      </c>
      <c r="F841" s="1" t="s">
        <v>1030</v>
      </c>
      <c r="G841" s="2">
        <v>0.9642857142857143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24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2021</v>
      </c>
    </row>
    <row r="842" spans="1:54" x14ac:dyDescent="0.25">
      <c r="A842" s="1">
        <v>22084</v>
      </c>
      <c r="B842" s="1" t="s">
        <v>838</v>
      </c>
      <c r="C842" s="1">
        <v>69251800</v>
      </c>
      <c r="D842" s="1" t="s">
        <v>375</v>
      </c>
      <c r="E842" s="1" t="s">
        <v>1253</v>
      </c>
      <c r="F842" s="1" t="s">
        <v>1030</v>
      </c>
      <c r="G842" s="2">
        <v>1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28</v>
      </c>
      <c r="AQ842" s="1">
        <v>0</v>
      </c>
      <c r="AR842" s="1">
        <v>0</v>
      </c>
      <c r="AS842" s="1">
        <v>0</v>
      </c>
      <c r="AT842" s="1">
        <v>0</v>
      </c>
      <c r="AU842" s="1">
        <v>18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 t="s">
        <v>1067</v>
      </c>
    </row>
    <row r="843" spans="1:54" x14ac:dyDescent="0.25">
      <c r="A843" s="1">
        <v>22113</v>
      </c>
      <c r="B843" s="1" t="s">
        <v>839</v>
      </c>
      <c r="C843" s="1">
        <v>69210201</v>
      </c>
      <c r="D843" s="1" t="s">
        <v>375</v>
      </c>
      <c r="E843" s="1" t="s">
        <v>1249</v>
      </c>
      <c r="F843" s="1" t="s">
        <v>1030</v>
      </c>
      <c r="G843" s="2">
        <v>0.98015873015873012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75</v>
      </c>
      <c r="AU843" s="1">
        <v>0</v>
      </c>
      <c r="AV843" s="1">
        <v>0</v>
      </c>
      <c r="AW843" s="1">
        <v>0</v>
      </c>
      <c r="AX843" s="1">
        <v>23</v>
      </c>
      <c r="AY843" s="1">
        <v>0</v>
      </c>
      <c r="AZ843" s="1">
        <v>0</v>
      </c>
      <c r="BA843" s="1">
        <v>0</v>
      </c>
      <c r="BB843" s="1" t="s">
        <v>1067</v>
      </c>
    </row>
    <row r="844" spans="1:54" x14ac:dyDescent="0.25">
      <c r="A844" s="1">
        <v>22140</v>
      </c>
      <c r="B844" s="1" t="s">
        <v>840</v>
      </c>
      <c r="C844" s="1">
        <v>65044735</v>
      </c>
      <c r="D844" s="1" t="s">
        <v>1026</v>
      </c>
      <c r="E844" s="1" t="s">
        <v>1246</v>
      </c>
      <c r="F844" s="1" t="s">
        <v>1031</v>
      </c>
      <c r="G844" s="2">
        <v>0.97516930022573367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47</v>
      </c>
      <c r="Q844" s="1">
        <v>0</v>
      </c>
      <c r="R844" s="1">
        <v>86</v>
      </c>
      <c r="S844" s="1">
        <v>0</v>
      </c>
      <c r="T844" s="1">
        <v>111</v>
      </c>
      <c r="U844" s="1">
        <v>110</v>
      </c>
      <c r="V844" s="1">
        <v>0</v>
      </c>
      <c r="W844" s="1">
        <v>0</v>
      </c>
      <c r="X844" s="1">
        <v>82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 t="s">
        <v>1067</v>
      </c>
    </row>
    <row r="845" spans="1:54" x14ac:dyDescent="0.25">
      <c r="A845" s="1">
        <v>22191</v>
      </c>
      <c r="B845" s="1" t="s">
        <v>841</v>
      </c>
      <c r="C845" s="1">
        <v>72684200</v>
      </c>
      <c r="D845" s="1" t="s">
        <v>375</v>
      </c>
      <c r="E845" s="1" t="s">
        <v>1248</v>
      </c>
      <c r="F845" s="1" t="s">
        <v>1031</v>
      </c>
      <c r="G845" s="2">
        <v>0.85046728971962615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70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 t="s">
        <v>1067</v>
      </c>
    </row>
    <row r="846" spans="1:54" x14ac:dyDescent="0.25">
      <c r="A846" s="1">
        <v>22262</v>
      </c>
      <c r="B846" s="1" t="s">
        <v>842</v>
      </c>
      <c r="C846" s="1">
        <v>65145619</v>
      </c>
      <c r="D846" s="1" t="s">
        <v>375</v>
      </c>
      <c r="E846" s="1" t="s">
        <v>1352</v>
      </c>
      <c r="F846" s="1" t="s">
        <v>1031</v>
      </c>
      <c r="G846" s="2">
        <v>0.91935483870967738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43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 t="s">
        <v>1067</v>
      </c>
    </row>
    <row r="847" spans="1:54" x14ac:dyDescent="0.25">
      <c r="A847" s="1">
        <v>22270</v>
      </c>
      <c r="B847" s="1" t="s">
        <v>843</v>
      </c>
      <c r="C847" s="1">
        <v>65155996</v>
      </c>
      <c r="D847" s="1" t="s">
        <v>375</v>
      </c>
      <c r="E847" s="1" t="s">
        <v>1248</v>
      </c>
      <c r="F847" s="1" t="s">
        <v>1031</v>
      </c>
      <c r="G847" s="2">
        <v>0.97826086956521741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54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 t="s">
        <v>1067</v>
      </c>
    </row>
    <row r="848" spans="1:54" x14ac:dyDescent="0.25">
      <c r="A848" s="1">
        <v>22271</v>
      </c>
      <c r="B848" s="1" t="s">
        <v>844</v>
      </c>
      <c r="C848" s="1">
        <v>65154555</v>
      </c>
      <c r="D848" s="1" t="s">
        <v>375</v>
      </c>
      <c r="E848" s="1" t="s">
        <v>1248</v>
      </c>
      <c r="F848" s="1" t="s">
        <v>1031</v>
      </c>
      <c r="G848" s="2">
        <v>0.94972067039106145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142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 t="s">
        <v>1067</v>
      </c>
    </row>
    <row r="849" spans="1:54" x14ac:dyDescent="0.25">
      <c r="A849" s="1">
        <v>22317</v>
      </c>
      <c r="B849" s="1" t="s">
        <v>845</v>
      </c>
      <c r="C849" s="1">
        <v>65115285</v>
      </c>
      <c r="D849" s="1" t="s">
        <v>1026</v>
      </c>
      <c r="E849" s="1" t="s">
        <v>1247</v>
      </c>
      <c r="F849" s="1" t="s">
        <v>1031</v>
      </c>
      <c r="G849" s="2">
        <v>0.96250000000000002</v>
      </c>
      <c r="H849" s="1">
        <v>0</v>
      </c>
      <c r="I849" s="1">
        <v>0</v>
      </c>
      <c r="J849" s="1">
        <v>0</v>
      </c>
      <c r="K849" s="1">
        <v>0</v>
      </c>
      <c r="L849" s="1">
        <v>9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32</v>
      </c>
      <c r="AY849" s="1">
        <v>0</v>
      </c>
      <c r="AZ849" s="1">
        <v>0</v>
      </c>
      <c r="BA849" s="1">
        <v>0</v>
      </c>
      <c r="BB849" s="1">
        <v>2020</v>
      </c>
    </row>
    <row r="850" spans="1:54" x14ac:dyDescent="0.25">
      <c r="A850" s="1">
        <v>22397</v>
      </c>
      <c r="B850" s="1" t="s">
        <v>846</v>
      </c>
      <c r="C850" s="1">
        <v>65144335</v>
      </c>
      <c r="D850" s="1" t="s">
        <v>375</v>
      </c>
      <c r="E850" s="1" t="s">
        <v>1248</v>
      </c>
      <c r="F850" s="1" t="s">
        <v>1031</v>
      </c>
      <c r="G850" s="2">
        <v>0.96174863387978138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53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36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 t="s">
        <v>1067</v>
      </c>
    </row>
    <row r="851" spans="1:54" x14ac:dyDescent="0.25">
      <c r="A851" s="1">
        <v>22415</v>
      </c>
      <c r="B851" s="1" t="s">
        <v>847</v>
      </c>
      <c r="C851" s="1">
        <v>69200100</v>
      </c>
      <c r="D851" s="1" t="s">
        <v>1026</v>
      </c>
      <c r="E851" s="1" t="s">
        <v>1239</v>
      </c>
      <c r="F851" s="1" t="s">
        <v>1030</v>
      </c>
      <c r="G851" s="2">
        <v>0.94366197183098588</v>
      </c>
      <c r="H851" s="1">
        <v>0</v>
      </c>
      <c r="I851" s="1">
        <v>0</v>
      </c>
      <c r="J851" s="1">
        <v>0</v>
      </c>
      <c r="K851" s="1">
        <v>0</v>
      </c>
      <c r="L851" s="1">
        <v>24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25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30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2021</v>
      </c>
    </row>
    <row r="852" spans="1:54" x14ac:dyDescent="0.25">
      <c r="A852" s="1">
        <v>22436</v>
      </c>
      <c r="B852" s="1" t="s">
        <v>848</v>
      </c>
      <c r="C852" s="1">
        <v>65114972</v>
      </c>
      <c r="D852" s="1" t="s">
        <v>375</v>
      </c>
      <c r="E852" s="1" t="s">
        <v>1248</v>
      </c>
      <c r="F852" s="1" t="s">
        <v>1031</v>
      </c>
      <c r="G852" s="2">
        <v>0.95343680709534373</v>
      </c>
      <c r="H852" s="1">
        <v>0</v>
      </c>
      <c r="I852" s="1">
        <v>0</v>
      </c>
      <c r="J852" s="1">
        <v>0</v>
      </c>
      <c r="K852" s="1">
        <v>0</v>
      </c>
      <c r="L852" s="1">
        <v>61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73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78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 t="s">
        <v>1067</v>
      </c>
    </row>
    <row r="853" spans="1:54" x14ac:dyDescent="0.25">
      <c r="A853" s="1">
        <v>22462</v>
      </c>
      <c r="B853" s="1" t="s">
        <v>849</v>
      </c>
      <c r="C853" s="1">
        <v>65116472</v>
      </c>
      <c r="D853" s="1" t="s">
        <v>1026</v>
      </c>
      <c r="E853" s="1" t="s">
        <v>1241</v>
      </c>
      <c r="F853" s="1" t="s">
        <v>1031</v>
      </c>
      <c r="G853" s="2">
        <v>0.97409326424870468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19</v>
      </c>
      <c r="AQ853" s="1">
        <v>0</v>
      </c>
      <c r="AR853" s="1">
        <v>0</v>
      </c>
      <c r="AS853" s="1">
        <v>0</v>
      </c>
      <c r="AT853" s="1">
        <v>49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2020</v>
      </c>
    </row>
    <row r="854" spans="1:54" x14ac:dyDescent="0.25">
      <c r="A854" s="1">
        <v>22464</v>
      </c>
      <c r="B854" s="1" t="s">
        <v>850</v>
      </c>
      <c r="C854" s="1">
        <v>71146000</v>
      </c>
      <c r="D854" s="1" t="s">
        <v>375</v>
      </c>
      <c r="E854" s="1" t="s">
        <v>1355</v>
      </c>
      <c r="F854" s="1" t="s">
        <v>1029</v>
      </c>
      <c r="G854" s="2">
        <v>0.95702005730659023</v>
      </c>
      <c r="H854" s="1">
        <v>0</v>
      </c>
      <c r="I854" s="1">
        <v>0</v>
      </c>
      <c r="J854" s="1">
        <v>0</v>
      </c>
      <c r="K854" s="1">
        <v>0</v>
      </c>
      <c r="L854" s="1">
        <v>62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77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 t="s">
        <v>1070</v>
      </c>
    </row>
    <row r="855" spans="1:54" x14ac:dyDescent="0.25">
      <c r="A855" s="1">
        <v>22478</v>
      </c>
      <c r="B855" s="1" t="s">
        <v>851</v>
      </c>
      <c r="C855" s="1">
        <v>65153684</v>
      </c>
      <c r="D855" s="1" t="s">
        <v>375</v>
      </c>
      <c r="E855" s="1" t="s">
        <v>1255</v>
      </c>
      <c r="F855" s="1" t="s">
        <v>1031</v>
      </c>
      <c r="G855" s="2">
        <v>0.9618473895582329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67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59</v>
      </c>
      <c r="AT855" s="1">
        <v>83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 t="s">
        <v>1067</v>
      </c>
    </row>
    <row r="856" spans="1:54" x14ac:dyDescent="0.25">
      <c r="A856" s="1">
        <v>22494</v>
      </c>
      <c r="B856" s="1" t="s">
        <v>852</v>
      </c>
      <c r="C856" s="1">
        <v>61999060</v>
      </c>
      <c r="D856" s="1" t="s">
        <v>375</v>
      </c>
      <c r="E856" s="1" t="s">
        <v>1254</v>
      </c>
      <c r="F856" s="1" t="s">
        <v>1031</v>
      </c>
      <c r="G856" s="2">
        <v>0.92964071856287422</v>
      </c>
      <c r="H856" s="1">
        <v>0</v>
      </c>
      <c r="I856" s="1">
        <v>0</v>
      </c>
      <c r="J856" s="1">
        <v>0</v>
      </c>
      <c r="K856" s="1">
        <v>0</v>
      </c>
      <c r="L856" s="1">
        <v>84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74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63</v>
      </c>
      <c r="AY856" s="1">
        <v>85</v>
      </c>
      <c r="AZ856" s="1">
        <v>0</v>
      </c>
      <c r="BA856" s="1">
        <v>0</v>
      </c>
      <c r="BB856" s="1" t="s">
        <v>1067</v>
      </c>
    </row>
    <row r="857" spans="1:54" x14ac:dyDescent="0.25">
      <c r="A857" s="1">
        <v>22499</v>
      </c>
      <c r="B857" s="1" t="s">
        <v>853</v>
      </c>
      <c r="C857" s="1">
        <v>65095356</v>
      </c>
      <c r="D857" s="1" t="s">
        <v>375</v>
      </c>
      <c r="E857" s="1" t="s">
        <v>1254</v>
      </c>
      <c r="F857" s="1" t="s">
        <v>1031</v>
      </c>
      <c r="G857" s="2">
        <v>0.93697478991596639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69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72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 t="s">
        <v>1067</v>
      </c>
    </row>
    <row r="858" spans="1:54" x14ac:dyDescent="0.25">
      <c r="A858" s="1">
        <v>22543</v>
      </c>
      <c r="B858" s="1" t="s">
        <v>854</v>
      </c>
      <c r="C858" s="1">
        <v>69220100</v>
      </c>
      <c r="D858" s="1" t="s">
        <v>375</v>
      </c>
      <c r="E858" s="1" t="s">
        <v>1254</v>
      </c>
      <c r="F858" s="1" t="s">
        <v>1030</v>
      </c>
      <c r="G858" s="2">
        <v>0.9324522760646109</v>
      </c>
      <c r="H858" s="1">
        <v>0</v>
      </c>
      <c r="I858" s="1">
        <v>64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130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116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48</v>
      </c>
      <c r="BA858" s="1">
        <v>0</v>
      </c>
      <c r="BB858" s="1">
        <v>2021</v>
      </c>
    </row>
    <row r="859" spans="1:54" x14ac:dyDescent="0.25">
      <c r="A859" s="1">
        <v>22544</v>
      </c>
      <c r="B859" s="1" t="s">
        <v>855</v>
      </c>
      <c r="C859" s="1">
        <v>69220100</v>
      </c>
      <c r="D859" s="1" t="s">
        <v>375</v>
      </c>
      <c r="E859" s="1" t="s">
        <v>1254</v>
      </c>
      <c r="F859" s="1" t="s">
        <v>1030</v>
      </c>
      <c r="G859" s="2">
        <v>0.91509433962264153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47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2020</v>
      </c>
    </row>
    <row r="860" spans="1:54" x14ac:dyDescent="0.25">
      <c r="A860" s="1">
        <v>22553</v>
      </c>
      <c r="B860" s="1" t="s">
        <v>856</v>
      </c>
      <c r="C860" s="1">
        <v>69220100</v>
      </c>
      <c r="D860" s="1" t="s">
        <v>375</v>
      </c>
      <c r="E860" s="1" t="s">
        <v>1254</v>
      </c>
      <c r="F860" s="1" t="s">
        <v>1030</v>
      </c>
      <c r="G860" s="2">
        <v>0.97463002114164909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63</v>
      </c>
      <c r="U860" s="1">
        <v>70</v>
      </c>
      <c r="V860" s="1">
        <v>0</v>
      </c>
      <c r="W860" s="1">
        <v>0</v>
      </c>
      <c r="X860" s="1">
        <v>0</v>
      </c>
      <c r="Y860" s="1">
        <v>42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54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 t="s">
        <v>1070</v>
      </c>
    </row>
    <row r="861" spans="1:54" x14ac:dyDescent="0.25">
      <c r="A861" s="1">
        <v>22564</v>
      </c>
      <c r="B861" s="1" t="s">
        <v>857</v>
      </c>
      <c r="C861" s="1">
        <v>65123686</v>
      </c>
      <c r="D861" s="1" t="s">
        <v>375</v>
      </c>
      <c r="E861" s="1" t="s">
        <v>1248</v>
      </c>
      <c r="F861" s="1" t="s">
        <v>1031</v>
      </c>
      <c r="G861" s="2">
        <v>0.87903225806451613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191</v>
      </c>
      <c r="AY861" s="1">
        <v>0</v>
      </c>
      <c r="AZ861" s="1">
        <v>0</v>
      </c>
      <c r="BA861" s="1">
        <v>0</v>
      </c>
      <c r="BB861" s="1" t="s">
        <v>1067</v>
      </c>
    </row>
    <row r="862" spans="1:54" x14ac:dyDescent="0.25">
      <c r="A862" s="1">
        <v>22597</v>
      </c>
      <c r="B862" s="1" t="s">
        <v>858</v>
      </c>
      <c r="C862" s="1">
        <v>65142585</v>
      </c>
      <c r="D862" s="1" t="s">
        <v>375</v>
      </c>
      <c r="E862" s="1" t="s">
        <v>1268</v>
      </c>
      <c r="F862" s="1" t="s">
        <v>1031</v>
      </c>
      <c r="G862" s="2">
        <v>0.93777777777777782</v>
      </c>
      <c r="H862" s="1">
        <v>0</v>
      </c>
      <c r="I862" s="1">
        <v>0</v>
      </c>
      <c r="J862" s="1">
        <v>0</v>
      </c>
      <c r="K862" s="1">
        <v>0</v>
      </c>
      <c r="L862" s="1">
        <v>63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37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 t="s">
        <v>1067</v>
      </c>
    </row>
    <row r="863" spans="1:54" x14ac:dyDescent="0.25">
      <c r="A863" s="1">
        <v>22626</v>
      </c>
      <c r="B863" s="1" t="s">
        <v>167</v>
      </c>
      <c r="C863" s="1">
        <v>69210100</v>
      </c>
      <c r="D863" s="1" t="s">
        <v>375</v>
      </c>
      <c r="E863" s="1" t="s">
        <v>1248</v>
      </c>
      <c r="F863" s="1" t="s">
        <v>1030</v>
      </c>
      <c r="G863" s="2">
        <v>0.92803030303030298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131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 t="s">
        <v>1071</v>
      </c>
    </row>
    <row r="864" spans="1:54" x14ac:dyDescent="0.25">
      <c r="A864" s="1">
        <v>22633</v>
      </c>
      <c r="B864" s="1" t="s">
        <v>859</v>
      </c>
      <c r="C864" s="1">
        <v>65121779</v>
      </c>
      <c r="D864" s="1" t="s">
        <v>1026</v>
      </c>
      <c r="E864" s="1" t="s">
        <v>1239</v>
      </c>
      <c r="F864" s="1" t="s">
        <v>1031</v>
      </c>
      <c r="G864" s="8">
        <v>0.85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25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32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 t="s">
        <v>1067</v>
      </c>
    </row>
    <row r="865" spans="1:54" x14ac:dyDescent="0.25">
      <c r="A865" s="1">
        <v>22638</v>
      </c>
      <c r="B865" s="1" t="s">
        <v>860</v>
      </c>
      <c r="C865" s="1">
        <v>65121779</v>
      </c>
      <c r="D865" s="1" t="s">
        <v>375</v>
      </c>
      <c r="E865" s="1" t="s">
        <v>1254</v>
      </c>
      <c r="F865" s="1" t="s">
        <v>1031</v>
      </c>
      <c r="G865" s="8">
        <v>0.84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81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 t="s">
        <v>1067</v>
      </c>
    </row>
    <row r="866" spans="1:54" x14ac:dyDescent="0.25">
      <c r="A866" s="1">
        <v>22664</v>
      </c>
      <c r="B866" s="1" t="s">
        <v>861</v>
      </c>
      <c r="C866" s="1">
        <v>69220100</v>
      </c>
      <c r="D866" s="1" t="s">
        <v>375</v>
      </c>
      <c r="E866" s="1" t="s">
        <v>1254</v>
      </c>
      <c r="F866" s="1" t="s">
        <v>1030</v>
      </c>
      <c r="G866" s="2">
        <v>0.92792792792792789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84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64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2020</v>
      </c>
    </row>
    <row r="867" spans="1:54" x14ac:dyDescent="0.25">
      <c r="A867" s="1">
        <v>22674</v>
      </c>
      <c r="B867" s="1" t="s">
        <v>862</v>
      </c>
      <c r="C867" s="1">
        <v>71127200</v>
      </c>
      <c r="D867" s="1" t="s">
        <v>375</v>
      </c>
      <c r="E867" s="1" t="s">
        <v>1356</v>
      </c>
      <c r="F867" s="1" t="s">
        <v>1029</v>
      </c>
      <c r="G867" s="2">
        <v>0.9336283185840708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26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25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2021</v>
      </c>
    </row>
    <row r="868" spans="1:54" x14ac:dyDescent="0.25">
      <c r="A868" s="1">
        <v>22752</v>
      </c>
      <c r="B868" s="1" t="s">
        <v>863</v>
      </c>
      <c r="C868" s="1">
        <v>65044735</v>
      </c>
      <c r="D868" s="1" t="s">
        <v>1026</v>
      </c>
      <c r="E868" s="1" t="s">
        <v>1246</v>
      </c>
      <c r="F868" s="1" t="s">
        <v>1031</v>
      </c>
      <c r="G868" s="2">
        <v>0.9570815450643777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63</v>
      </c>
      <c r="AK868" s="1">
        <v>0</v>
      </c>
      <c r="AL868" s="1">
        <v>81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89</v>
      </c>
      <c r="AY868" s="1">
        <v>0</v>
      </c>
      <c r="AZ868" s="1">
        <v>0</v>
      </c>
      <c r="BA868" s="1">
        <v>0</v>
      </c>
      <c r="BB868" s="1">
        <v>2021</v>
      </c>
    </row>
    <row r="869" spans="1:54" x14ac:dyDescent="0.25">
      <c r="A869" s="1">
        <v>22755</v>
      </c>
      <c r="B869" s="1" t="s">
        <v>864</v>
      </c>
      <c r="C869" s="1">
        <v>69201000</v>
      </c>
      <c r="D869" s="1" t="s">
        <v>1026</v>
      </c>
      <c r="E869" s="1" t="s">
        <v>1357</v>
      </c>
      <c r="F869" s="1" t="s">
        <v>1030</v>
      </c>
      <c r="G869" s="2">
        <v>0.97701149425287359</v>
      </c>
      <c r="H869" s="1">
        <v>0</v>
      </c>
      <c r="I869" s="1">
        <v>0</v>
      </c>
      <c r="J869" s="1">
        <v>0</v>
      </c>
      <c r="K869" s="1">
        <v>0</v>
      </c>
      <c r="L869" s="1">
        <v>48</v>
      </c>
      <c r="M869" s="1">
        <v>0</v>
      </c>
      <c r="N869" s="1">
        <v>0</v>
      </c>
      <c r="O869" s="1">
        <v>0</v>
      </c>
      <c r="P869" s="1">
        <v>0</v>
      </c>
      <c r="Q869" s="1">
        <v>28</v>
      </c>
      <c r="R869" s="1">
        <v>0</v>
      </c>
      <c r="S869" s="1">
        <v>0</v>
      </c>
      <c r="T869" s="1">
        <v>0</v>
      </c>
      <c r="U869" s="1">
        <v>50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20</v>
      </c>
      <c r="AQ869" s="1">
        <v>0</v>
      </c>
      <c r="AR869" s="1">
        <v>0</v>
      </c>
      <c r="AS869" s="1">
        <v>0</v>
      </c>
      <c r="AT869" s="1">
        <v>0</v>
      </c>
      <c r="AU869" s="1">
        <v>32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 t="s">
        <v>1070</v>
      </c>
    </row>
    <row r="870" spans="1:54" x14ac:dyDescent="0.25">
      <c r="A870" s="1">
        <v>22758</v>
      </c>
      <c r="B870" s="1" t="s">
        <v>865</v>
      </c>
      <c r="C870" s="1">
        <v>69201100</v>
      </c>
      <c r="D870" s="1" t="s">
        <v>1026</v>
      </c>
      <c r="E870" s="1" t="s">
        <v>1358</v>
      </c>
      <c r="F870" s="1" t="s">
        <v>1030</v>
      </c>
      <c r="G870" s="2">
        <v>0.971830985915493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41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40</v>
      </c>
      <c r="AY870" s="1">
        <v>0</v>
      </c>
      <c r="AZ870" s="1">
        <v>0</v>
      </c>
      <c r="BA870" s="1">
        <v>0</v>
      </c>
      <c r="BB870" s="1" t="s">
        <v>1071</v>
      </c>
    </row>
    <row r="871" spans="1:54" x14ac:dyDescent="0.25">
      <c r="A871" s="1">
        <v>24204</v>
      </c>
      <c r="B871" s="1" t="s">
        <v>866</v>
      </c>
      <c r="C871" s="1">
        <v>69240200</v>
      </c>
      <c r="D871" s="1" t="s">
        <v>424</v>
      </c>
      <c r="E871" s="1" t="s">
        <v>1359</v>
      </c>
      <c r="F871" s="1" t="s">
        <v>1030</v>
      </c>
      <c r="G871" s="2">
        <v>0.86624203821656054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16</v>
      </c>
      <c r="AZ871" s="1">
        <v>0</v>
      </c>
      <c r="BA871" s="1">
        <v>0</v>
      </c>
      <c r="BB871" s="1">
        <v>2021</v>
      </c>
    </row>
    <row r="872" spans="1:54" x14ac:dyDescent="0.25">
      <c r="A872" s="1">
        <v>24316</v>
      </c>
      <c r="B872" s="1" t="s">
        <v>867</v>
      </c>
      <c r="C872" s="1">
        <v>70931900</v>
      </c>
      <c r="D872" s="1" t="s">
        <v>429</v>
      </c>
      <c r="E872" s="1" t="s">
        <v>1273</v>
      </c>
      <c r="F872" s="1" t="s">
        <v>1029</v>
      </c>
      <c r="G872" s="2">
        <v>0.92820512820512824</v>
      </c>
      <c r="H872" s="1">
        <v>0</v>
      </c>
      <c r="I872" s="1">
        <v>0</v>
      </c>
      <c r="J872" s="1">
        <v>0</v>
      </c>
      <c r="K872" s="1">
        <v>0</v>
      </c>
      <c r="L872" s="1">
        <v>33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26</v>
      </c>
      <c r="V872" s="1">
        <v>0</v>
      </c>
      <c r="W872" s="1">
        <v>0</v>
      </c>
      <c r="X872" s="1">
        <v>30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39</v>
      </c>
      <c r="AM872" s="1">
        <v>0</v>
      </c>
      <c r="AN872" s="1">
        <v>0</v>
      </c>
      <c r="AO872" s="1">
        <v>0</v>
      </c>
      <c r="AP872" s="1">
        <v>35</v>
      </c>
      <c r="AQ872" s="1">
        <v>0</v>
      </c>
      <c r="AR872" s="1">
        <v>24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2021</v>
      </c>
    </row>
    <row r="873" spans="1:54" x14ac:dyDescent="0.25">
      <c r="A873" s="1">
        <v>24407</v>
      </c>
      <c r="B873" s="1" t="s">
        <v>868</v>
      </c>
      <c r="C873" s="1">
        <v>71525200</v>
      </c>
      <c r="D873" s="1" t="s">
        <v>1027</v>
      </c>
      <c r="E873" s="1" t="s">
        <v>1302</v>
      </c>
      <c r="F873" s="1" t="s">
        <v>1031</v>
      </c>
      <c r="G873" s="2">
        <v>0.91145833333333337</v>
      </c>
      <c r="H873" s="1">
        <v>0</v>
      </c>
      <c r="I873" s="1">
        <v>0</v>
      </c>
      <c r="J873" s="1">
        <v>0</v>
      </c>
      <c r="K873" s="1">
        <v>0</v>
      </c>
      <c r="L873" s="1">
        <v>84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 t="s">
        <v>1067</v>
      </c>
    </row>
    <row r="874" spans="1:54" x14ac:dyDescent="0.25">
      <c r="A874" s="1">
        <v>24444</v>
      </c>
      <c r="B874" s="1" t="s">
        <v>869</v>
      </c>
      <c r="C874" s="1">
        <v>70925500</v>
      </c>
      <c r="D874" s="1" t="s">
        <v>1027</v>
      </c>
      <c r="E874" s="1" t="s">
        <v>1310</v>
      </c>
      <c r="F874" s="1" t="s">
        <v>1029</v>
      </c>
      <c r="G874" s="2">
        <v>0.93410852713178294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36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62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 t="s">
        <v>1067</v>
      </c>
    </row>
    <row r="875" spans="1:54" x14ac:dyDescent="0.25">
      <c r="A875" s="1">
        <v>24446</v>
      </c>
      <c r="B875" s="1" t="s">
        <v>870</v>
      </c>
      <c r="C875" s="1">
        <v>65044735</v>
      </c>
      <c r="D875" s="1" t="s">
        <v>1027</v>
      </c>
      <c r="E875" s="1" t="s">
        <v>1313</v>
      </c>
      <c r="F875" s="1" t="s">
        <v>1031</v>
      </c>
      <c r="G875" s="2">
        <v>0.9287598944591029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96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83</v>
      </c>
      <c r="AY875" s="1">
        <v>0</v>
      </c>
      <c r="AZ875" s="1">
        <v>0</v>
      </c>
      <c r="BA875" s="1">
        <v>0</v>
      </c>
      <c r="BB875" s="1" t="s">
        <v>1067</v>
      </c>
    </row>
    <row r="876" spans="1:54" x14ac:dyDescent="0.25">
      <c r="A876" s="1">
        <v>24473</v>
      </c>
      <c r="B876" s="1" t="s">
        <v>871</v>
      </c>
      <c r="C876" s="1">
        <v>71499900</v>
      </c>
      <c r="D876" s="1" t="s">
        <v>1027</v>
      </c>
      <c r="E876" s="1" t="s">
        <v>1360</v>
      </c>
      <c r="F876" s="1" t="s">
        <v>1031</v>
      </c>
      <c r="G876" s="2">
        <v>0.85816876122082586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167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124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 t="s">
        <v>1067</v>
      </c>
    </row>
    <row r="877" spans="1:54" x14ac:dyDescent="0.25">
      <c r="A877" s="1">
        <v>24482</v>
      </c>
      <c r="B877" s="1" t="s">
        <v>872</v>
      </c>
      <c r="C877" s="1">
        <v>70003010</v>
      </c>
      <c r="D877" s="1" t="s">
        <v>1027</v>
      </c>
      <c r="E877" s="1" t="s">
        <v>1300</v>
      </c>
      <c r="F877" s="1" t="s">
        <v>1031</v>
      </c>
      <c r="G877" s="2">
        <v>0.8810408921933085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163</v>
      </c>
      <c r="V877" s="1">
        <v>0</v>
      </c>
      <c r="W877" s="1">
        <v>0</v>
      </c>
      <c r="X877" s="1">
        <v>0</v>
      </c>
      <c r="Y877" s="1">
        <v>172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317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 t="s">
        <v>1067</v>
      </c>
    </row>
    <row r="878" spans="1:54" x14ac:dyDescent="0.25">
      <c r="A878" s="1">
        <v>24496</v>
      </c>
      <c r="B878" s="1" t="s">
        <v>873</v>
      </c>
      <c r="C878" s="1">
        <v>71499900</v>
      </c>
      <c r="D878" s="1" t="s">
        <v>1027</v>
      </c>
      <c r="E878" s="1" t="s">
        <v>1317</v>
      </c>
      <c r="F878" s="1" t="s">
        <v>1031</v>
      </c>
      <c r="G878" s="2">
        <v>0.92397660818713445</v>
      </c>
      <c r="H878" s="1">
        <v>0</v>
      </c>
      <c r="I878" s="1">
        <v>0</v>
      </c>
      <c r="J878" s="1">
        <v>0</v>
      </c>
      <c r="K878" s="1">
        <v>0</v>
      </c>
      <c r="L878" s="1">
        <v>167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 t="s">
        <v>1067</v>
      </c>
    </row>
    <row r="879" spans="1:54" x14ac:dyDescent="0.25">
      <c r="A879" s="1">
        <v>24626</v>
      </c>
      <c r="B879" s="1" t="s">
        <v>874</v>
      </c>
      <c r="C879" s="1">
        <v>65150768</v>
      </c>
      <c r="D879" s="1" t="s">
        <v>1027</v>
      </c>
      <c r="E879" s="1" t="s">
        <v>1295</v>
      </c>
      <c r="F879" s="1" t="s">
        <v>1031</v>
      </c>
      <c r="G879" s="2">
        <v>0.81526452732003474</v>
      </c>
      <c r="H879" s="1">
        <v>0</v>
      </c>
      <c r="I879" s="1">
        <v>156</v>
      </c>
      <c r="J879" s="1">
        <v>0</v>
      </c>
      <c r="K879" s="1">
        <v>0</v>
      </c>
      <c r="L879" s="1">
        <v>252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 t="s">
        <v>1067</v>
      </c>
    </row>
    <row r="880" spans="1:54" x14ac:dyDescent="0.25">
      <c r="A880" s="1">
        <v>24652</v>
      </c>
      <c r="B880" s="1" t="s">
        <v>875</v>
      </c>
      <c r="C880" s="1">
        <v>65232280</v>
      </c>
      <c r="D880" s="1" t="s">
        <v>1027</v>
      </c>
      <c r="E880" s="1" t="s">
        <v>1308</v>
      </c>
      <c r="F880" s="1" t="s">
        <v>1031</v>
      </c>
      <c r="G880" s="2">
        <v>0.88089330024813894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172</v>
      </c>
      <c r="AY880" s="1">
        <v>0</v>
      </c>
      <c r="AZ880" s="1">
        <v>0</v>
      </c>
      <c r="BA880" s="1">
        <v>0</v>
      </c>
      <c r="BB880" s="1" t="s">
        <v>1067</v>
      </c>
    </row>
    <row r="881" spans="1:54" x14ac:dyDescent="0.25">
      <c r="A881" s="1">
        <v>24685</v>
      </c>
      <c r="B881" s="1" t="s">
        <v>876</v>
      </c>
      <c r="C881" s="1">
        <v>72725600</v>
      </c>
      <c r="D881" s="1" t="s">
        <v>1027</v>
      </c>
      <c r="E881" s="1" t="s">
        <v>1279</v>
      </c>
      <c r="F881" s="1" t="s">
        <v>1031</v>
      </c>
      <c r="G881" s="2">
        <v>0.85703001579778826</v>
      </c>
      <c r="H881" s="1">
        <v>0</v>
      </c>
      <c r="I881" s="1">
        <v>0</v>
      </c>
      <c r="J881" s="1">
        <v>0</v>
      </c>
      <c r="K881" s="1">
        <v>0</v>
      </c>
      <c r="L881" s="1">
        <v>175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98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 t="s">
        <v>1067</v>
      </c>
    </row>
    <row r="882" spans="1:54" x14ac:dyDescent="0.25">
      <c r="A882" s="1">
        <v>24686</v>
      </c>
      <c r="B882" s="1" t="s">
        <v>877</v>
      </c>
      <c r="C882" s="1">
        <v>65144426</v>
      </c>
      <c r="D882" s="1" t="s">
        <v>1027</v>
      </c>
      <c r="E882" s="1" t="s">
        <v>1310</v>
      </c>
      <c r="F882" s="1" t="s">
        <v>1031</v>
      </c>
      <c r="G882" s="2">
        <v>0.90231788079470199</v>
      </c>
      <c r="H882" s="1">
        <v>0</v>
      </c>
      <c r="I882" s="1">
        <v>82</v>
      </c>
      <c r="J882" s="1">
        <v>0</v>
      </c>
      <c r="K882" s="1">
        <v>0</v>
      </c>
      <c r="L882" s="1">
        <v>196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 t="s">
        <v>1067</v>
      </c>
    </row>
    <row r="883" spans="1:54" x14ac:dyDescent="0.25">
      <c r="A883" s="1">
        <v>24689</v>
      </c>
      <c r="B883" s="1" t="s">
        <v>878</v>
      </c>
      <c r="C883" s="1">
        <v>65046526</v>
      </c>
      <c r="D883" s="1" t="s">
        <v>1027</v>
      </c>
      <c r="E883" s="1" t="s">
        <v>1290</v>
      </c>
      <c r="F883" s="1" t="s">
        <v>1031</v>
      </c>
      <c r="G883" s="2">
        <v>0.94594594594594594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13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18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 t="s">
        <v>1067</v>
      </c>
    </row>
    <row r="884" spans="1:54" x14ac:dyDescent="0.25">
      <c r="A884" s="1">
        <v>24733</v>
      </c>
      <c r="B884" s="1" t="s">
        <v>879</v>
      </c>
      <c r="C884" s="1">
        <v>65154005</v>
      </c>
      <c r="D884" s="1" t="s">
        <v>1027</v>
      </c>
      <c r="E884" s="1" t="s">
        <v>1304</v>
      </c>
      <c r="F884" s="1" t="s">
        <v>1031</v>
      </c>
      <c r="G884" s="2">
        <v>0.89984591679506931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72</v>
      </c>
      <c r="AE884" s="1">
        <v>88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 t="s">
        <v>1067</v>
      </c>
    </row>
    <row r="885" spans="1:54" x14ac:dyDescent="0.25">
      <c r="A885" s="1">
        <v>24828</v>
      </c>
      <c r="B885" s="1" t="s">
        <v>880</v>
      </c>
      <c r="C885" s="1">
        <v>65028361</v>
      </c>
      <c r="D885" s="1" t="s">
        <v>1027</v>
      </c>
      <c r="E885" s="1" t="s">
        <v>1300</v>
      </c>
      <c r="F885" s="1" t="s">
        <v>1031</v>
      </c>
      <c r="G885" s="2">
        <v>0.94285714285714284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86</v>
      </c>
      <c r="Y885" s="1">
        <v>81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74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 t="s">
        <v>1067</v>
      </c>
    </row>
    <row r="886" spans="1:54" x14ac:dyDescent="0.25">
      <c r="A886" s="1">
        <v>24843</v>
      </c>
      <c r="B886" s="1" t="s">
        <v>881</v>
      </c>
      <c r="C886" s="1">
        <v>72322300</v>
      </c>
      <c r="D886" s="1" t="s">
        <v>1027</v>
      </c>
      <c r="E886" s="1" t="s">
        <v>1299</v>
      </c>
      <c r="F886" s="1" t="s">
        <v>1031</v>
      </c>
      <c r="G886" s="2">
        <v>0.90671641791044777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60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 t="s">
        <v>1067</v>
      </c>
    </row>
    <row r="887" spans="1:54" x14ac:dyDescent="0.25">
      <c r="A887" s="1">
        <v>24878</v>
      </c>
      <c r="B887" s="1" t="s">
        <v>882</v>
      </c>
      <c r="C887" s="1">
        <v>65145607</v>
      </c>
      <c r="D887" s="1" t="s">
        <v>1027</v>
      </c>
      <c r="E887" s="1" t="s">
        <v>1307</v>
      </c>
      <c r="F887" s="1" t="s">
        <v>1031</v>
      </c>
      <c r="G887" s="2">
        <v>0.932753164556962</v>
      </c>
      <c r="H887" s="1">
        <v>0</v>
      </c>
      <c r="I887" s="1">
        <v>84</v>
      </c>
      <c r="J887" s="1">
        <v>0</v>
      </c>
      <c r="K887" s="1">
        <v>0</v>
      </c>
      <c r="L887" s="1">
        <v>145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109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252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 t="s">
        <v>1067</v>
      </c>
    </row>
    <row r="888" spans="1:54" x14ac:dyDescent="0.25">
      <c r="A888" s="1">
        <v>24885</v>
      </c>
      <c r="B888" s="1" t="s">
        <v>883</v>
      </c>
      <c r="C888" s="1">
        <v>65145131</v>
      </c>
      <c r="D888" s="1" t="s">
        <v>1027</v>
      </c>
      <c r="E888" s="1" t="s">
        <v>1290</v>
      </c>
      <c r="F888" s="1" t="s">
        <v>1031</v>
      </c>
      <c r="G888" s="2">
        <v>0.93688639551192143</v>
      </c>
      <c r="H888" s="1">
        <v>0</v>
      </c>
      <c r="I888" s="1">
        <v>0</v>
      </c>
      <c r="J888" s="1">
        <v>0</v>
      </c>
      <c r="K888" s="1">
        <v>0</v>
      </c>
      <c r="L888" s="1">
        <v>83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51</v>
      </c>
      <c r="AJ888" s="1">
        <v>0</v>
      </c>
      <c r="AK888" s="1">
        <v>0</v>
      </c>
      <c r="AL888" s="1">
        <v>75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130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 t="s">
        <v>1067</v>
      </c>
    </row>
    <row r="889" spans="1:54" x14ac:dyDescent="0.25">
      <c r="A889" s="1">
        <v>24892</v>
      </c>
      <c r="B889" s="1" t="s">
        <v>884</v>
      </c>
      <c r="C889" s="1">
        <v>65161199</v>
      </c>
      <c r="D889" s="1" t="s">
        <v>1027</v>
      </c>
      <c r="E889" s="1" t="s">
        <v>1307</v>
      </c>
      <c r="F889" s="1" t="s">
        <v>1031</v>
      </c>
      <c r="G889" s="2">
        <v>0.87912087912087911</v>
      </c>
      <c r="H889" s="1">
        <v>0</v>
      </c>
      <c r="I889" s="1">
        <v>0</v>
      </c>
      <c r="J889" s="1">
        <v>0</v>
      </c>
      <c r="K889" s="1">
        <v>0</v>
      </c>
      <c r="L889" s="1">
        <v>30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 t="s">
        <v>1067</v>
      </c>
    </row>
    <row r="890" spans="1:54" x14ac:dyDescent="0.25">
      <c r="A890" s="1">
        <v>24946</v>
      </c>
      <c r="B890" s="1" t="s">
        <v>885</v>
      </c>
      <c r="C890" s="1">
        <v>65116195</v>
      </c>
      <c r="D890" s="1" t="s">
        <v>1027</v>
      </c>
      <c r="E890" s="1" t="s">
        <v>1290</v>
      </c>
      <c r="F890" s="1" t="s">
        <v>1031</v>
      </c>
      <c r="G890" s="2">
        <v>0.94078947368421051</v>
      </c>
      <c r="H890" s="1">
        <v>0</v>
      </c>
      <c r="I890" s="1">
        <v>69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81</v>
      </c>
      <c r="AT890" s="1">
        <v>162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2021</v>
      </c>
    </row>
    <row r="891" spans="1:54" x14ac:dyDescent="0.25">
      <c r="A891" s="1">
        <v>24956</v>
      </c>
      <c r="B891" s="1" t="s">
        <v>886</v>
      </c>
      <c r="C891" s="1">
        <v>73045100</v>
      </c>
      <c r="D891" s="1" t="s">
        <v>1027</v>
      </c>
      <c r="E891" s="1" t="s">
        <v>1290</v>
      </c>
      <c r="F891" s="1" t="s">
        <v>1031</v>
      </c>
      <c r="G891" s="2">
        <v>0.90452261306532666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51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40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 t="s">
        <v>1067</v>
      </c>
    </row>
    <row r="892" spans="1:54" x14ac:dyDescent="0.25">
      <c r="A892" s="1">
        <v>24978</v>
      </c>
      <c r="B892" s="1" t="s">
        <v>887</v>
      </c>
      <c r="C892" s="1">
        <v>65138345</v>
      </c>
      <c r="D892" s="1" t="s">
        <v>1027</v>
      </c>
      <c r="E892" s="1" t="s">
        <v>1307</v>
      </c>
      <c r="F892" s="1" t="s">
        <v>1031</v>
      </c>
      <c r="G892" s="2">
        <v>0.93689745836985105</v>
      </c>
      <c r="H892" s="1">
        <v>0</v>
      </c>
      <c r="I892" s="1">
        <v>161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170</v>
      </c>
      <c r="V892" s="1">
        <v>0</v>
      </c>
      <c r="W892" s="1">
        <v>0</v>
      </c>
      <c r="X892" s="1">
        <v>0</v>
      </c>
      <c r="Y892" s="1">
        <v>101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85</v>
      </c>
      <c r="AQ892" s="1">
        <v>0</v>
      </c>
      <c r="AR892" s="1">
        <v>0</v>
      </c>
      <c r="AS892" s="1">
        <v>78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 t="s">
        <v>1067</v>
      </c>
    </row>
    <row r="893" spans="1:54" x14ac:dyDescent="0.25">
      <c r="A893" s="1">
        <v>25026</v>
      </c>
      <c r="B893" s="1" t="s">
        <v>888</v>
      </c>
      <c r="C893" s="1">
        <v>65156134</v>
      </c>
      <c r="D893" s="1" t="s">
        <v>1027</v>
      </c>
      <c r="E893" s="1" t="s">
        <v>1317</v>
      </c>
      <c r="F893" s="1" t="s">
        <v>1031</v>
      </c>
      <c r="G893" s="2">
        <v>0.93571428571428572</v>
      </c>
      <c r="H893" s="1">
        <v>0</v>
      </c>
      <c r="I893" s="1">
        <v>0</v>
      </c>
      <c r="J893" s="1">
        <v>0</v>
      </c>
      <c r="K893" s="1">
        <v>0</v>
      </c>
      <c r="L893" s="1">
        <v>74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59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2020</v>
      </c>
    </row>
    <row r="894" spans="1:54" x14ac:dyDescent="0.25">
      <c r="A894" s="1">
        <v>25027</v>
      </c>
      <c r="B894" s="1" t="s">
        <v>889</v>
      </c>
      <c r="C894" s="1">
        <v>65155399</v>
      </c>
      <c r="D894" s="1" t="s">
        <v>1027</v>
      </c>
      <c r="E894" s="1" t="s">
        <v>1290</v>
      </c>
      <c r="F894" s="1" t="s">
        <v>1031</v>
      </c>
      <c r="G894" s="2">
        <v>0.89272030651340994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31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56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 t="s">
        <v>1067</v>
      </c>
    </row>
    <row r="895" spans="1:54" x14ac:dyDescent="0.25">
      <c r="A895" s="1">
        <v>25028</v>
      </c>
      <c r="B895" s="1" t="s">
        <v>890</v>
      </c>
      <c r="C895" s="1">
        <v>65120272</v>
      </c>
      <c r="D895" s="1" t="s">
        <v>1027</v>
      </c>
      <c r="E895" s="1" t="s">
        <v>1284</v>
      </c>
      <c r="F895" s="1" t="s">
        <v>1031</v>
      </c>
      <c r="G895" s="2">
        <v>0.9274809160305344</v>
      </c>
      <c r="H895" s="1">
        <v>0</v>
      </c>
      <c r="I895" s="1">
        <v>56</v>
      </c>
      <c r="J895" s="1">
        <v>0</v>
      </c>
      <c r="K895" s="1">
        <v>0</v>
      </c>
      <c r="L895" s="1">
        <v>55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 t="s">
        <v>1067</v>
      </c>
    </row>
    <row r="896" spans="1:54" x14ac:dyDescent="0.25">
      <c r="A896" s="1">
        <v>25032</v>
      </c>
      <c r="B896" s="1" t="s">
        <v>891</v>
      </c>
      <c r="C896" s="1">
        <v>65154559</v>
      </c>
      <c r="D896" s="1" t="s">
        <v>1027</v>
      </c>
      <c r="E896" s="1" t="s">
        <v>1304</v>
      </c>
      <c r="F896" s="1" t="s">
        <v>1031</v>
      </c>
      <c r="G896" s="2">
        <v>0.92771084337349397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107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85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 t="s">
        <v>1067</v>
      </c>
    </row>
    <row r="897" spans="1:54" x14ac:dyDescent="0.25">
      <c r="A897" s="1">
        <v>25050</v>
      </c>
      <c r="B897" s="1" t="s">
        <v>892</v>
      </c>
      <c r="C897" s="1">
        <v>65127863</v>
      </c>
      <c r="D897" s="1" t="s">
        <v>1027</v>
      </c>
      <c r="E897" s="1" t="s">
        <v>1307</v>
      </c>
      <c r="F897" s="1" t="s">
        <v>1031</v>
      </c>
      <c r="G897" s="2">
        <v>0.87458745874587462</v>
      </c>
      <c r="H897" s="1">
        <v>0</v>
      </c>
      <c r="I897" s="1">
        <v>55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29</v>
      </c>
      <c r="AE897" s="1">
        <v>0</v>
      </c>
      <c r="AF897" s="1">
        <v>0</v>
      </c>
      <c r="AG897" s="1">
        <v>0</v>
      </c>
      <c r="AH897" s="1">
        <v>0</v>
      </c>
      <c r="AI897" s="1">
        <v>66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 t="s">
        <v>1067</v>
      </c>
    </row>
    <row r="898" spans="1:54" x14ac:dyDescent="0.25">
      <c r="A898" s="1">
        <v>25061</v>
      </c>
      <c r="B898" s="1" t="s">
        <v>893</v>
      </c>
      <c r="C898" s="1">
        <v>65153264</v>
      </c>
      <c r="D898" s="1" t="s">
        <v>1027</v>
      </c>
      <c r="E898" s="1" t="s">
        <v>1307</v>
      </c>
      <c r="F898" s="1" t="s">
        <v>1031</v>
      </c>
      <c r="G898" s="2">
        <v>0.92777777777777781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45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62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 t="s">
        <v>1067</v>
      </c>
    </row>
    <row r="899" spans="1:54" x14ac:dyDescent="0.25">
      <c r="A899" s="1">
        <v>25082</v>
      </c>
      <c r="B899" s="1" t="s">
        <v>894</v>
      </c>
      <c r="C899" s="1">
        <v>65068370</v>
      </c>
      <c r="D899" s="1" t="s">
        <v>1027</v>
      </c>
      <c r="E899" s="1" t="s">
        <v>1290</v>
      </c>
      <c r="F899" s="1" t="s">
        <v>1031</v>
      </c>
      <c r="G899" s="2">
        <v>0.93089430894308944</v>
      </c>
      <c r="H899" s="1">
        <v>0</v>
      </c>
      <c r="I899" s="1">
        <v>48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59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 t="s">
        <v>1067</v>
      </c>
    </row>
    <row r="900" spans="1:54" x14ac:dyDescent="0.25">
      <c r="A900" s="1">
        <v>25085</v>
      </c>
      <c r="B900" s="1" t="s">
        <v>895</v>
      </c>
      <c r="C900" s="1">
        <v>65155118</v>
      </c>
      <c r="D900" s="1" t="s">
        <v>1027</v>
      </c>
      <c r="E900" s="1" t="s">
        <v>1300</v>
      </c>
      <c r="F900" s="1" t="s">
        <v>1031</v>
      </c>
      <c r="G900" s="2">
        <v>0.98611111111111116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27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2020</v>
      </c>
    </row>
    <row r="901" spans="1:54" x14ac:dyDescent="0.25">
      <c r="A901" s="1">
        <v>25136</v>
      </c>
      <c r="B901" s="1" t="s">
        <v>896</v>
      </c>
      <c r="C901" s="1">
        <v>65145602</v>
      </c>
      <c r="D901" s="1" t="s">
        <v>1027</v>
      </c>
      <c r="E901" s="1" t="s">
        <v>1307</v>
      </c>
      <c r="F901" s="1" t="s">
        <v>1031</v>
      </c>
      <c r="G901" s="2">
        <v>0.92248062015503873</v>
      </c>
      <c r="H901" s="1">
        <v>0</v>
      </c>
      <c r="I901" s="1">
        <v>34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53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41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 t="s">
        <v>1067</v>
      </c>
    </row>
    <row r="902" spans="1:54" x14ac:dyDescent="0.25">
      <c r="A902" s="1">
        <v>25215</v>
      </c>
      <c r="B902" s="1" t="s">
        <v>897</v>
      </c>
      <c r="C902" s="1">
        <v>65156134</v>
      </c>
      <c r="D902" s="1" t="s">
        <v>1027</v>
      </c>
      <c r="E902" s="1" t="s">
        <v>1299</v>
      </c>
      <c r="F902" s="1" t="s">
        <v>1031</v>
      </c>
      <c r="G902" s="2">
        <v>0.83702213279678073</v>
      </c>
      <c r="H902" s="1">
        <v>0</v>
      </c>
      <c r="I902" s="1">
        <v>0</v>
      </c>
      <c r="J902" s="1">
        <v>0</v>
      </c>
      <c r="K902" s="1">
        <v>0</v>
      </c>
      <c r="L902" s="1">
        <v>177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53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 t="s">
        <v>1067</v>
      </c>
    </row>
    <row r="903" spans="1:54" x14ac:dyDescent="0.25">
      <c r="A903" s="1">
        <v>25220</v>
      </c>
      <c r="B903" s="1" t="s">
        <v>898</v>
      </c>
      <c r="C903" s="1">
        <v>65143021</v>
      </c>
      <c r="D903" s="1" t="s">
        <v>1027</v>
      </c>
      <c r="E903" s="1" t="s">
        <v>1289</v>
      </c>
      <c r="F903" s="1" t="s">
        <v>1031</v>
      </c>
      <c r="G903" s="2">
        <v>0.93890675241157562</v>
      </c>
      <c r="H903" s="1">
        <v>0</v>
      </c>
      <c r="I903" s="1">
        <v>64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64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 t="s">
        <v>1067</v>
      </c>
    </row>
    <row r="904" spans="1:54" x14ac:dyDescent="0.25">
      <c r="A904" s="1">
        <v>25250</v>
      </c>
      <c r="B904" s="1" t="s">
        <v>899</v>
      </c>
      <c r="C904" s="1">
        <v>73045100</v>
      </c>
      <c r="D904" s="1" t="s">
        <v>1027</v>
      </c>
      <c r="E904" s="1" t="s">
        <v>1290</v>
      </c>
      <c r="F904" s="1" t="s">
        <v>1031</v>
      </c>
      <c r="G904" s="2">
        <v>0.93562231759656656</v>
      </c>
      <c r="H904" s="1">
        <v>0</v>
      </c>
      <c r="I904" s="1">
        <v>0</v>
      </c>
      <c r="J904" s="1">
        <v>0</v>
      </c>
      <c r="K904" s="1">
        <v>0</v>
      </c>
      <c r="L904" s="1">
        <v>49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64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2020</v>
      </c>
    </row>
    <row r="905" spans="1:54" x14ac:dyDescent="0.25">
      <c r="A905" s="1">
        <v>25258</v>
      </c>
      <c r="B905" s="1" t="s">
        <v>900</v>
      </c>
      <c r="C905" s="1">
        <v>65094988</v>
      </c>
      <c r="D905" s="1" t="s">
        <v>1027</v>
      </c>
      <c r="E905" s="1" t="s">
        <v>1295</v>
      </c>
      <c r="F905" s="1" t="s">
        <v>1031</v>
      </c>
      <c r="G905" s="2">
        <v>0.9358974358974359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32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 t="s">
        <v>1067</v>
      </c>
    </row>
    <row r="906" spans="1:54" x14ac:dyDescent="0.25">
      <c r="A906" s="1">
        <v>25282</v>
      </c>
      <c r="B906" s="1" t="s">
        <v>901</v>
      </c>
      <c r="C906" s="1">
        <v>74805100</v>
      </c>
      <c r="D906" s="1" t="s">
        <v>1027</v>
      </c>
      <c r="E906" s="1" t="s">
        <v>1307</v>
      </c>
      <c r="F906" s="1" t="s">
        <v>1031</v>
      </c>
      <c r="G906" s="2">
        <v>0.79831932773109249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80</v>
      </c>
      <c r="AJ906" s="1">
        <v>0</v>
      </c>
      <c r="AK906" s="1">
        <v>0</v>
      </c>
      <c r="AL906" s="1">
        <v>80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 t="s">
        <v>1067</v>
      </c>
    </row>
    <row r="907" spans="1:54" x14ac:dyDescent="0.25">
      <c r="A907" s="1">
        <v>25304</v>
      </c>
      <c r="B907" s="1" t="s">
        <v>902</v>
      </c>
      <c r="C907" s="1">
        <v>65115619</v>
      </c>
      <c r="D907" s="1" t="s">
        <v>1027</v>
      </c>
      <c r="E907" s="1" t="s">
        <v>1292</v>
      </c>
      <c r="F907" s="1" t="s">
        <v>1031</v>
      </c>
      <c r="G907" s="2">
        <v>0.9382022471910112</v>
      </c>
      <c r="H907" s="1">
        <v>0</v>
      </c>
      <c r="I907" s="1">
        <v>0</v>
      </c>
      <c r="J907" s="1">
        <v>0</v>
      </c>
      <c r="K907" s="1">
        <v>0</v>
      </c>
      <c r="L907" s="1">
        <v>68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72</v>
      </c>
      <c r="W907" s="1">
        <v>0</v>
      </c>
      <c r="X907" s="1">
        <v>0</v>
      </c>
      <c r="Y907" s="1">
        <v>63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 t="s">
        <v>1067</v>
      </c>
    </row>
    <row r="908" spans="1:54" x14ac:dyDescent="0.25">
      <c r="A908" s="1">
        <v>25352</v>
      </c>
      <c r="B908" s="1" t="s">
        <v>903</v>
      </c>
      <c r="C908" s="1">
        <v>65155889</v>
      </c>
      <c r="D908" s="1" t="s">
        <v>1027</v>
      </c>
      <c r="E908" s="1" t="s">
        <v>1316</v>
      </c>
      <c r="F908" s="1" t="s">
        <v>1031</v>
      </c>
      <c r="G908" s="2">
        <v>0.89404934687953552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80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77</v>
      </c>
      <c r="AJ908" s="1">
        <v>0</v>
      </c>
      <c r="AK908" s="1">
        <v>0</v>
      </c>
      <c r="AL908" s="1">
        <v>84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84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 t="s">
        <v>1067</v>
      </c>
    </row>
    <row r="909" spans="1:54" x14ac:dyDescent="0.25">
      <c r="A909" s="1">
        <v>25368</v>
      </c>
      <c r="B909" s="1" t="s">
        <v>904</v>
      </c>
      <c r="C909" s="1">
        <v>74805100</v>
      </c>
      <c r="D909" s="1" t="s">
        <v>1027</v>
      </c>
      <c r="E909" s="1" t="s">
        <v>1295</v>
      </c>
      <c r="F909" s="1" t="s">
        <v>1031</v>
      </c>
      <c r="G909" s="2">
        <v>0.92204899777282856</v>
      </c>
      <c r="H909" s="1">
        <v>0</v>
      </c>
      <c r="I909" s="1">
        <v>0</v>
      </c>
      <c r="J909" s="1">
        <v>0</v>
      </c>
      <c r="K909" s="1">
        <v>0</v>
      </c>
      <c r="L909" s="1">
        <v>80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77</v>
      </c>
      <c r="AJ909" s="1">
        <v>0</v>
      </c>
      <c r="AK909" s="1">
        <v>0</v>
      </c>
      <c r="AL909" s="1">
        <v>61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 t="s">
        <v>1067</v>
      </c>
    </row>
    <row r="910" spans="1:54" x14ac:dyDescent="0.25">
      <c r="A910" s="1">
        <v>25387</v>
      </c>
      <c r="B910" s="1" t="s">
        <v>905</v>
      </c>
      <c r="C910" s="1">
        <v>65142918</v>
      </c>
      <c r="D910" s="1" t="s">
        <v>1027</v>
      </c>
      <c r="E910" s="1" t="s">
        <v>1301</v>
      </c>
      <c r="F910" s="1" t="s">
        <v>1031</v>
      </c>
      <c r="G910" s="2">
        <v>0.87301587301587302</v>
      </c>
      <c r="H910" s="1">
        <v>0</v>
      </c>
      <c r="I910" s="1">
        <v>0</v>
      </c>
      <c r="J910" s="1">
        <v>0</v>
      </c>
      <c r="K910" s="1">
        <v>0</v>
      </c>
      <c r="L910" s="1">
        <v>121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59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 t="s">
        <v>1067</v>
      </c>
    </row>
    <row r="911" spans="1:54" x14ac:dyDescent="0.25">
      <c r="A911" s="1">
        <v>25396</v>
      </c>
      <c r="B911" s="1" t="s">
        <v>906</v>
      </c>
      <c r="C911" s="1">
        <v>65116361</v>
      </c>
      <c r="D911" s="1" t="s">
        <v>1027</v>
      </c>
      <c r="E911" s="1" t="s">
        <v>1303</v>
      </c>
      <c r="F911" s="1" t="s">
        <v>1031</v>
      </c>
      <c r="G911" s="2">
        <v>0.91038406827880514</v>
      </c>
      <c r="H911" s="1">
        <v>0</v>
      </c>
      <c r="I911" s="1">
        <v>88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87</v>
      </c>
      <c r="Z911" s="1">
        <v>0</v>
      </c>
      <c r="AA911" s="1">
        <v>0</v>
      </c>
      <c r="AB911" s="1">
        <v>70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84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 t="s">
        <v>1067</v>
      </c>
    </row>
    <row r="912" spans="1:54" x14ac:dyDescent="0.25">
      <c r="A912" s="1">
        <v>25418</v>
      </c>
      <c r="B912" s="1" t="s">
        <v>907</v>
      </c>
      <c r="C912" s="1">
        <v>71657300</v>
      </c>
      <c r="D912" s="1" t="s">
        <v>1027</v>
      </c>
      <c r="E912" s="1" t="s">
        <v>1310</v>
      </c>
      <c r="F912" s="1" t="s">
        <v>1031</v>
      </c>
      <c r="G912" s="2">
        <v>0.94103773584905659</v>
      </c>
      <c r="H912" s="1">
        <v>0</v>
      </c>
      <c r="I912" s="1">
        <v>66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56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73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2021</v>
      </c>
    </row>
    <row r="913" spans="1:54" x14ac:dyDescent="0.25">
      <c r="A913" s="1">
        <v>25448</v>
      </c>
      <c r="B913" s="1" t="s">
        <v>908</v>
      </c>
      <c r="C913" s="1">
        <v>65018542</v>
      </c>
      <c r="D913" s="1" t="s">
        <v>1027</v>
      </c>
      <c r="E913" s="1" t="s">
        <v>1317</v>
      </c>
      <c r="F913" s="1" t="s">
        <v>1031</v>
      </c>
      <c r="G913" s="2">
        <v>0.90132547864506629</v>
      </c>
      <c r="H913" s="1">
        <v>39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73</v>
      </c>
      <c r="Y913" s="1">
        <v>59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52</v>
      </c>
      <c r="AR913" s="1">
        <v>0</v>
      </c>
      <c r="AS913" s="1">
        <v>0</v>
      </c>
      <c r="AT913" s="1">
        <v>90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 t="s">
        <v>1067</v>
      </c>
    </row>
    <row r="914" spans="1:54" x14ac:dyDescent="0.25">
      <c r="A914" s="1">
        <v>25450</v>
      </c>
      <c r="B914" s="1" t="s">
        <v>909</v>
      </c>
      <c r="C914" s="1">
        <v>65154967</v>
      </c>
      <c r="D914" s="1" t="s">
        <v>1027</v>
      </c>
      <c r="E914" s="1" t="s">
        <v>1307</v>
      </c>
      <c r="F914" s="1" t="s">
        <v>1031</v>
      </c>
      <c r="G914" s="2">
        <v>0.90833333333333333</v>
      </c>
      <c r="H914" s="1">
        <v>0</v>
      </c>
      <c r="I914" s="1">
        <v>0</v>
      </c>
      <c r="J914" s="1">
        <v>0</v>
      </c>
      <c r="K914" s="1">
        <v>0</v>
      </c>
      <c r="L914" s="1">
        <v>29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 t="s">
        <v>1067</v>
      </c>
    </row>
    <row r="915" spans="1:54" x14ac:dyDescent="0.25">
      <c r="A915" s="1">
        <v>25458</v>
      </c>
      <c r="B915" s="1" t="s">
        <v>910</v>
      </c>
      <c r="C915" s="1">
        <v>65154739</v>
      </c>
      <c r="D915" s="1" t="s">
        <v>1027</v>
      </c>
      <c r="E915" s="1" t="s">
        <v>1277</v>
      </c>
      <c r="F915" s="1" t="s">
        <v>1031</v>
      </c>
      <c r="G915" s="2">
        <v>0.88142292490118579</v>
      </c>
      <c r="H915" s="1">
        <v>0</v>
      </c>
      <c r="I915" s="1">
        <v>0</v>
      </c>
      <c r="J915" s="1">
        <v>0</v>
      </c>
      <c r="K915" s="1">
        <v>0</v>
      </c>
      <c r="L915" s="1">
        <v>161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83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 t="s">
        <v>1067</v>
      </c>
    </row>
    <row r="916" spans="1:54" x14ac:dyDescent="0.25">
      <c r="A916" s="1">
        <v>25475</v>
      </c>
      <c r="B916" s="1" t="s">
        <v>911</v>
      </c>
      <c r="C916" s="1">
        <v>65034674</v>
      </c>
      <c r="D916" s="1" t="s">
        <v>1027</v>
      </c>
      <c r="E916" s="1" t="s">
        <v>1307</v>
      </c>
      <c r="F916" s="1" t="s">
        <v>1031</v>
      </c>
      <c r="G916" s="2">
        <v>0.92473118279569888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33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 t="s">
        <v>1067</v>
      </c>
    </row>
    <row r="917" spans="1:54" x14ac:dyDescent="0.25">
      <c r="A917" s="1">
        <v>25496</v>
      </c>
      <c r="B917" s="1" t="s">
        <v>912</v>
      </c>
      <c r="C917" s="1">
        <v>65143021</v>
      </c>
      <c r="D917" s="1" t="s">
        <v>1027</v>
      </c>
      <c r="E917" s="1" t="s">
        <v>1299</v>
      </c>
      <c r="F917" s="1" t="s">
        <v>1031</v>
      </c>
      <c r="G917" s="2">
        <v>0.90854572713643178</v>
      </c>
      <c r="H917" s="1">
        <v>0</v>
      </c>
      <c r="I917" s="1">
        <v>180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123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122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163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 t="s">
        <v>1067</v>
      </c>
    </row>
    <row r="918" spans="1:54" x14ac:dyDescent="0.25">
      <c r="A918" s="1">
        <v>25523</v>
      </c>
      <c r="B918" s="1" t="s">
        <v>913</v>
      </c>
      <c r="C918" s="1">
        <v>74805100</v>
      </c>
      <c r="D918" s="1" t="s">
        <v>1027</v>
      </c>
      <c r="E918" s="1" t="s">
        <v>1307</v>
      </c>
      <c r="F918" s="1" t="s">
        <v>1031</v>
      </c>
      <c r="G918" s="2">
        <v>0.94292803970223327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66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51</v>
      </c>
      <c r="AJ918" s="1">
        <v>0</v>
      </c>
      <c r="AK918" s="1">
        <v>0</v>
      </c>
      <c r="AL918" s="1">
        <v>63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2021</v>
      </c>
    </row>
    <row r="919" spans="1:54" x14ac:dyDescent="0.25">
      <c r="A919" s="1">
        <v>25524</v>
      </c>
      <c r="B919" s="1" t="s">
        <v>914</v>
      </c>
      <c r="C919" s="1">
        <v>65162833</v>
      </c>
      <c r="D919" s="1" t="s">
        <v>1027</v>
      </c>
      <c r="E919" s="1" t="s">
        <v>1317</v>
      </c>
      <c r="F919" s="1" t="s">
        <v>1031</v>
      </c>
      <c r="G919" s="8">
        <v>0.84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71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 t="s">
        <v>1067</v>
      </c>
    </row>
    <row r="920" spans="1:54" x14ac:dyDescent="0.25">
      <c r="A920" s="1">
        <v>25591</v>
      </c>
      <c r="B920" s="1" t="s">
        <v>915</v>
      </c>
      <c r="C920" s="1">
        <v>70934900</v>
      </c>
      <c r="D920" s="1" t="s">
        <v>1027</v>
      </c>
      <c r="E920" s="1" t="s">
        <v>1311</v>
      </c>
      <c r="F920" s="1" t="s">
        <v>1029</v>
      </c>
      <c r="G920" s="2">
        <v>0.93814432989690721</v>
      </c>
      <c r="H920" s="1">
        <v>53</v>
      </c>
      <c r="I920" s="1">
        <v>240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28</v>
      </c>
      <c r="Y920" s="1">
        <v>161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2021</v>
      </c>
    </row>
    <row r="921" spans="1:54" x14ac:dyDescent="0.25">
      <c r="A921" s="1">
        <v>25615</v>
      </c>
      <c r="B921" s="1" t="s">
        <v>916</v>
      </c>
      <c r="C921" s="1">
        <v>65155519</v>
      </c>
      <c r="D921" s="1" t="s">
        <v>1027</v>
      </c>
      <c r="E921" s="1" t="s">
        <v>1307</v>
      </c>
      <c r="F921" s="1" t="s">
        <v>1031</v>
      </c>
      <c r="G921" s="2">
        <v>0.94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24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 t="s">
        <v>1067</v>
      </c>
    </row>
    <row r="922" spans="1:54" x14ac:dyDescent="0.25">
      <c r="A922" s="1">
        <v>25645</v>
      </c>
      <c r="B922" s="1" t="s">
        <v>917</v>
      </c>
      <c r="C922" s="1">
        <v>65154863</v>
      </c>
      <c r="D922" s="1" t="s">
        <v>1027</v>
      </c>
      <c r="E922" s="1" t="s">
        <v>1292</v>
      </c>
      <c r="F922" s="1" t="s">
        <v>1031</v>
      </c>
      <c r="G922" s="2">
        <v>0.91911238367931281</v>
      </c>
      <c r="H922" s="1">
        <v>0</v>
      </c>
      <c r="I922" s="1">
        <v>0</v>
      </c>
      <c r="J922" s="1">
        <v>0</v>
      </c>
      <c r="K922" s="1">
        <v>0</v>
      </c>
      <c r="L922" s="1">
        <v>178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 t="s">
        <v>1067</v>
      </c>
    </row>
    <row r="923" spans="1:54" x14ac:dyDescent="0.25">
      <c r="A923" s="1">
        <v>25671</v>
      </c>
      <c r="B923" s="1" t="s">
        <v>918</v>
      </c>
      <c r="C923" s="1">
        <v>65144987</v>
      </c>
      <c r="D923" s="1" t="s">
        <v>1027</v>
      </c>
      <c r="E923" s="1" t="s">
        <v>1290</v>
      </c>
      <c r="F923" s="1" t="s">
        <v>1031</v>
      </c>
      <c r="G923" s="2">
        <v>0.95192307692307687</v>
      </c>
      <c r="H923" s="1">
        <v>0</v>
      </c>
      <c r="I923" s="1">
        <v>0</v>
      </c>
      <c r="J923" s="1">
        <v>0</v>
      </c>
      <c r="K923" s="1">
        <v>0</v>
      </c>
      <c r="L923" s="1">
        <v>28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16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 t="s">
        <v>1067</v>
      </c>
    </row>
    <row r="924" spans="1:54" x14ac:dyDescent="0.25">
      <c r="A924" s="1">
        <v>25676</v>
      </c>
      <c r="B924" s="1" t="s">
        <v>919</v>
      </c>
      <c r="C924" s="1">
        <v>70912300</v>
      </c>
      <c r="D924" s="1" t="s">
        <v>1027</v>
      </c>
      <c r="E924" s="1" t="s">
        <v>1307</v>
      </c>
      <c r="F924" s="1" t="s">
        <v>1031</v>
      </c>
      <c r="G924" s="2">
        <v>0.94206549118387906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73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73</v>
      </c>
      <c r="AL924" s="1">
        <v>47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82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 t="s">
        <v>1067</v>
      </c>
    </row>
    <row r="925" spans="1:54" x14ac:dyDescent="0.25">
      <c r="A925" s="1">
        <v>25779</v>
      </c>
      <c r="B925" s="1" t="s">
        <v>920</v>
      </c>
      <c r="C925" s="1">
        <v>74805100</v>
      </c>
      <c r="D925" s="1" t="s">
        <v>1027</v>
      </c>
      <c r="E925" s="1" t="s">
        <v>1290</v>
      </c>
      <c r="F925" s="1" t="s">
        <v>1031</v>
      </c>
      <c r="G925" s="2">
        <v>0.95095367847411449</v>
      </c>
      <c r="H925" s="1">
        <v>0</v>
      </c>
      <c r="I925" s="1">
        <v>0</v>
      </c>
      <c r="J925" s="1">
        <v>0</v>
      </c>
      <c r="K925" s="1">
        <v>0</v>
      </c>
      <c r="L925" s="1">
        <v>57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61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58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 t="s">
        <v>1067</v>
      </c>
    </row>
    <row r="926" spans="1:54" x14ac:dyDescent="0.25">
      <c r="A926" s="1">
        <v>25781</v>
      </c>
      <c r="B926" s="1" t="s">
        <v>921</v>
      </c>
      <c r="C926" s="1">
        <v>74805100</v>
      </c>
      <c r="D926" s="1" t="s">
        <v>1027</v>
      </c>
      <c r="E926" s="1" t="s">
        <v>1307</v>
      </c>
      <c r="F926" s="1" t="s">
        <v>1031</v>
      </c>
      <c r="G926" s="2">
        <v>0.82546201232032856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70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 t="s">
        <v>1067</v>
      </c>
    </row>
    <row r="927" spans="1:54" x14ac:dyDescent="0.25">
      <c r="A927" s="1">
        <v>25783</v>
      </c>
      <c r="B927" s="1" t="s">
        <v>922</v>
      </c>
      <c r="C927" s="1">
        <v>74805100</v>
      </c>
      <c r="D927" s="1" t="s">
        <v>1027</v>
      </c>
      <c r="E927" s="1" t="s">
        <v>1287</v>
      </c>
      <c r="F927" s="1" t="s">
        <v>1031</v>
      </c>
      <c r="G927" s="2">
        <v>0.89051094890510951</v>
      </c>
      <c r="H927" s="1">
        <v>0</v>
      </c>
      <c r="I927" s="1">
        <v>0</v>
      </c>
      <c r="J927" s="1">
        <v>0</v>
      </c>
      <c r="K927" s="1">
        <v>0</v>
      </c>
      <c r="L927" s="1">
        <v>64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2021</v>
      </c>
    </row>
    <row r="928" spans="1:54" x14ac:dyDescent="0.25">
      <c r="A928" s="1">
        <v>25790</v>
      </c>
      <c r="B928" s="1" t="s">
        <v>923</v>
      </c>
      <c r="C928" s="1">
        <v>65112458</v>
      </c>
      <c r="D928" s="1" t="s">
        <v>1027</v>
      </c>
      <c r="E928" s="1" t="s">
        <v>1295</v>
      </c>
      <c r="F928" s="1" t="s">
        <v>1031</v>
      </c>
      <c r="G928" s="2">
        <v>0.91869918699186992</v>
      </c>
      <c r="H928" s="1">
        <v>0</v>
      </c>
      <c r="I928" s="1">
        <v>52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 t="s">
        <v>1067</v>
      </c>
    </row>
    <row r="929" spans="1:54" x14ac:dyDescent="0.25">
      <c r="A929" s="1">
        <v>25824</v>
      </c>
      <c r="B929" s="1" t="s">
        <v>924</v>
      </c>
      <c r="C929" s="1">
        <v>70912300</v>
      </c>
      <c r="D929" s="1" t="s">
        <v>1027</v>
      </c>
      <c r="E929" s="1" t="s">
        <v>1290</v>
      </c>
      <c r="F929" s="1" t="s">
        <v>1031</v>
      </c>
      <c r="G929" s="2">
        <v>0.96039603960396036</v>
      </c>
      <c r="H929" s="1">
        <v>0</v>
      </c>
      <c r="I929" s="1">
        <v>0</v>
      </c>
      <c r="J929" s="1">
        <v>0</v>
      </c>
      <c r="K929" s="1">
        <v>0</v>
      </c>
      <c r="L929" s="1">
        <v>150</v>
      </c>
      <c r="M929" s="1">
        <v>0</v>
      </c>
      <c r="N929" s="1">
        <v>0</v>
      </c>
      <c r="O929" s="1">
        <v>0</v>
      </c>
      <c r="P929" s="1">
        <v>0</v>
      </c>
      <c r="Q929" s="1">
        <v>83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78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 t="s">
        <v>1067</v>
      </c>
    </row>
    <row r="930" spans="1:54" x14ac:dyDescent="0.25">
      <c r="A930" s="1">
        <v>25853</v>
      </c>
      <c r="B930" s="1" t="s">
        <v>925</v>
      </c>
      <c r="C930" s="1">
        <v>65154196</v>
      </c>
      <c r="D930" s="1" t="s">
        <v>1027</v>
      </c>
      <c r="E930" s="1" t="s">
        <v>1301</v>
      </c>
      <c r="F930" s="1" t="s">
        <v>1031</v>
      </c>
      <c r="G930" s="2">
        <v>0.87614080834419816</v>
      </c>
      <c r="H930" s="1">
        <v>0</v>
      </c>
      <c r="I930" s="1">
        <v>84</v>
      </c>
      <c r="J930" s="1">
        <v>0</v>
      </c>
      <c r="K930" s="1">
        <v>0</v>
      </c>
      <c r="L930" s="1">
        <v>80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83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27</v>
      </c>
      <c r="AT930" s="1">
        <v>84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 t="s">
        <v>1067</v>
      </c>
    </row>
    <row r="931" spans="1:54" x14ac:dyDescent="0.25">
      <c r="A931" s="1">
        <v>25926</v>
      </c>
      <c r="B931" s="1" t="s">
        <v>926</v>
      </c>
      <c r="C931" s="1">
        <v>65147911</v>
      </c>
      <c r="D931" s="1" t="s">
        <v>1027</v>
      </c>
      <c r="E931" s="1" t="s">
        <v>1305</v>
      </c>
      <c r="F931" s="1" t="s">
        <v>1031</v>
      </c>
      <c r="G931" s="2">
        <v>0.90648854961832059</v>
      </c>
      <c r="H931" s="1">
        <v>0</v>
      </c>
      <c r="I931" s="1">
        <v>0</v>
      </c>
      <c r="J931" s="1">
        <v>0</v>
      </c>
      <c r="K931" s="1">
        <v>0</v>
      </c>
      <c r="L931" s="1">
        <v>82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 t="s">
        <v>1067</v>
      </c>
    </row>
    <row r="932" spans="1:54" x14ac:dyDescent="0.25">
      <c r="A932" s="1">
        <v>25929</v>
      </c>
      <c r="B932" s="1" t="s">
        <v>927</v>
      </c>
      <c r="C932" s="1">
        <v>65080020</v>
      </c>
      <c r="D932" s="1" t="s">
        <v>1027</v>
      </c>
      <c r="E932" s="1" t="s">
        <v>1301</v>
      </c>
      <c r="F932" s="1" t="s">
        <v>1031</v>
      </c>
      <c r="G932" s="2">
        <v>0.88432835820895528</v>
      </c>
      <c r="H932" s="1">
        <v>0</v>
      </c>
      <c r="I932" s="1">
        <v>0</v>
      </c>
      <c r="J932" s="1">
        <v>0</v>
      </c>
      <c r="K932" s="1">
        <v>0</v>
      </c>
      <c r="L932" s="1">
        <v>74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57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2021</v>
      </c>
    </row>
    <row r="933" spans="1:54" x14ac:dyDescent="0.25">
      <c r="A933" s="1">
        <v>25950</v>
      </c>
      <c r="B933" s="1" t="s">
        <v>928</v>
      </c>
      <c r="C933" s="1">
        <v>65127808</v>
      </c>
      <c r="D933" s="1" t="s">
        <v>1027</v>
      </c>
      <c r="E933" s="1" t="s">
        <v>1285</v>
      </c>
      <c r="F933" s="1" t="s">
        <v>1031</v>
      </c>
      <c r="G933" s="2">
        <v>0.86982248520710059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40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40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2020</v>
      </c>
    </row>
    <row r="934" spans="1:54" x14ac:dyDescent="0.25">
      <c r="A934" s="1">
        <v>25960</v>
      </c>
      <c r="B934" s="1" t="s">
        <v>929</v>
      </c>
      <c r="C934" s="1">
        <v>70925500</v>
      </c>
      <c r="D934" s="1" t="s">
        <v>1027</v>
      </c>
      <c r="E934" s="1" t="s">
        <v>1310</v>
      </c>
      <c r="F934" s="1" t="s">
        <v>1029</v>
      </c>
      <c r="G934" s="2">
        <v>0.89818181818181819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54</v>
      </c>
      <c r="AE934" s="1">
        <v>75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2020</v>
      </c>
    </row>
    <row r="935" spans="1:54" x14ac:dyDescent="0.25">
      <c r="A935" s="1">
        <v>25988</v>
      </c>
      <c r="B935" s="1" t="s">
        <v>930</v>
      </c>
      <c r="C935" s="1">
        <v>74805100</v>
      </c>
      <c r="D935" s="1" t="s">
        <v>1027</v>
      </c>
      <c r="E935" s="1" t="s">
        <v>1301</v>
      </c>
      <c r="F935" s="1" t="s">
        <v>1031</v>
      </c>
      <c r="G935" s="2">
        <v>0.92473118279569888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75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75</v>
      </c>
      <c r="AJ935" s="1">
        <v>0</v>
      </c>
      <c r="AK935" s="1">
        <v>0</v>
      </c>
      <c r="AL935" s="1">
        <v>70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 t="s">
        <v>1067</v>
      </c>
    </row>
    <row r="936" spans="1:54" x14ac:dyDescent="0.25">
      <c r="A936" s="1">
        <v>25995</v>
      </c>
      <c r="B936" s="1" t="s">
        <v>931</v>
      </c>
      <c r="C936" s="1">
        <v>65092524</v>
      </c>
      <c r="D936" s="1" t="s">
        <v>1027</v>
      </c>
      <c r="E936" s="1" t="s">
        <v>1294</v>
      </c>
      <c r="F936" s="1" t="s">
        <v>1031</v>
      </c>
      <c r="G936" s="2">
        <v>0.93783303730017764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89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41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81</v>
      </c>
      <c r="AS936" s="1">
        <v>59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 t="s">
        <v>1067</v>
      </c>
    </row>
    <row r="937" spans="1:54" x14ac:dyDescent="0.25">
      <c r="A937" s="1">
        <v>26037</v>
      </c>
      <c r="B937" s="1" t="s">
        <v>932</v>
      </c>
      <c r="C937" s="1">
        <v>69255200</v>
      </c>
      <c r="D937" s="1" t="s">
        <v>1027</v>
      </c>
      <c r="E937" s="1" t="s">
        <v>1327</v>
      </c>
      <c r="F937" s="1" t="s">
        <v>1030</v>
      </c>
      <c r="G937" s="2">
        <v>0.88270377733598404</v>
      </c>
      <c r="H937" s="1">
        <v>0</v>
      </c>
      <c r="I937" s="1">
        <v>0</v>
      </c>
      <c r="J937" s="1">
        <v>0</v>
      </c>
      <c r="K937" s="1">
        <v>0</v>
      </c>
      <c r="L937" s="1">
        <v>54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54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81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 t="s">
        <v>1067</v>
      </c>
    </row>
    <row r="938" spans="1:54" x14ac:dyDescent="0.25">
      <c r="A938" s="1">
        <v>26084</v>
      </c>
      <c r="B938" s="1" t="s">
        <v>933</v>
      </c>
      <c r="C938" s="1">
        <v>65155882</v>
      </c>
      <c r="D938" s="1" t="s">
        <v>1027</v>
      </c>
      <c r="E938" s="1" t="s">
        <v>1300</v>
      </c>
      <c r="F938" s="1" t="s">
        <v>1031</v>
      </c>
      <c r="G938" s="2">
        <v>0.89583333333333337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37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 t="s">
        <v>1067</v>
      </c>
    </row>
    <row r="939" spans="1:54" x14ac:dyDescent="0.25">
      <c r="A939" s="1">
        <v>26157</v>
      </c>
      <c r="B939" s="1" t="s">
        <v>934</v>
      </c>
      <c r="C939" s="1">
        <v>70954200</v>
      </c>
      <c r="D939" s="1" t="s">
        <v>1027</v>
      </c>
      <c r="E939" s="1" t="s">
        <v>1305</v>
      </c>
      <c r="F939" s="1" t="s">
        <v>1029</v>
      </c>
      <c r="G939" s="2">
        <v>0.94820717131474108</v>
      </c>
      <c r="H939" s="1">
        <v>0</v>
      </c>
      <c r="I939" s="1">
        <v>0</v>
      </c>
      <c r="J939" s="1">
        <v>0</v>
      </c>
      <c r="K939" s="1">
        <v>0</v>
      </c>
      <c r="L939" s="1">
        <v>60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 t="s">
        <v>1067</v>
      </c>
    </row>
    <row r="940" spans="1:54" x14ac:dyDescent="0.25">
      <c r="A940" s="1">
        <v>26168</v>
      </c>
      <c r="B940" s="1" t="s">
        <v>935</v>
      </c>
      <c r="C940" s="1">
        <v>65154388</v>
      </c>
      <c r="D940" s="1" t="s">
        <v>1027</v>
      </c>
      <c r="E940" s="1" t="s">
        <v>1301</v>
      </c>
      <c r="F940" s="1" t="s">
        <v>1031</v>
      </c>
      <c r="G940" s="2">
        <v>0.87062937062937062</v>
      </c>
      <c r="H940" s="1">
        <v>0</v>
      </c>
      <c r="I940" s="1">
        <v>26</v>
      </c>
      <c r="J940" s="1">
        <v>0</v>
      </c>
      <c r="K940" s="1">
        <v>0</v>
      </c>
      <c r="L940" s="1">
        <v>33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35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 t="s">
        <v>1067</v>
      </c>
    </row>
    <row r="941" spans="1:54" x14ac:dyDescent="0.25">
      <c r="A941" s="1">
        <v>26219</v>
      </c>
      <c r="B941" s="1" t="s">
        <v>936</v>
      </c>
      <c r="C941" s="1">
        <v>65155171</v>
      </c>
      <c r="D941" s="1" t="s">
        <v>1027</v>
      </c>
      <c r="E941" s="1" t="s">
        <v>1300</v>
      </c>
      <c r="F941" s="1" t="s">
        <v>1031</v>
      </c>
      <c r="G941" s="2">
        <v>0.97777777777777775</v>
      </c>
      <c r="H941" s="1">
        <v>0</v>
      </c>
      <c r="I941" s="1">
        <v>30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34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 t="s">
        <v>1067</v>
      </c>
    </row>
    <row r="942" spans="1:54" x14ac:dyDescent="0.25">
      <c r="A942" s="1">
        <v>26292</v>
      </c>
      <c r="B942" s="1" t="s">
        <v>937</v>
      </c>
      <c r="C942" s="1">
        <v>70933700</v>
      </c>
      <c r="D942" s="1" t="s">
        <v>1027</v>
      </c>
      <c r="E942" s="1" t="s">
        <v>1285</v>
      </c>
      <c r="F942" s="1" t="s">
        <v>1029</v>
      </c>
      <c r="G942" s="2">
        <v>0.92153284671532842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93</v>
      </c>
      <c r="AM942" s="1">
        <v>0</v>
      </c>
      <c r="AN942" s="1">
        <v>0</v>
      </c>
      <c r="AO942" s="1">
        <v>0</v>
      </c>
      <c r="AP942" s="1">
        <v>44</v>
      </c>
      <c r="AQ942" s="1">
        <v>0</v>
      </c>
      <c r="AR942" s="1">
        <v>44</v>
      </c>
      <c r="AS942" s="1">
        <v>55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2020</v>
      </c>
    </row>
    <row r="943" spans="1:54" x14ac:dyDescent="0.25">
      <c r="A943" s="1">
        <v>26303</v>
      </c>
      <c r="B943" s="1" t="s">
        <v>938</v>
      </c>
      <c r="C943" s="1">
        <v>75946070</v>
      </c>
      <c r="D943" s="1" t="s">
        <v>1027</v>
      </c>
      <c r="E943" s="1" t="s">
        <v>1297</v>
      </c>
      <c r="F943" s="1" t="s">
        <v>1031</v>
      </c>
      <c r="G943" s="2">
        <v>0.92013888888888884</v>
      </c>
      <c r="H943" s="1">
        <v>0</v>
      </c>
      <c r="I943" s="1">
        <v>0</v>
      </c>
      <c r="J943" s="1">
        <v>0</v>
      </c>
      <c r="K943" s="1">
        <v>0</v>
      </c>
      <c r="L943" s="1">
        <v>71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 t="s">
        <v>1067</v>
      </c>
    </row>
    <row r="944" spans="1:54" x14ac:dyDescent="0.25">
      <c r="A944" s="1">
        <v>26365</v>
      </c>
      <c r="B944" s="1" t="s">
        <v>939</v>
      </c>
      <c r="C944" s="1">
        <v>74805100</v>
      </c>
      <c r="D944" s="1" t="s">
        <v>1027</v>
      </c>
      <c r="E944" s="1" t="s">
        <v>1299</v>
      </c>
      <c r="F944" s="1" t="s">
        <v>1031</v>
      </c>
      <c r="G944" s="2">
        <v>0.86805555555555558</v>
      </c>
      <c r="H944" s="1">
        <v>0</v>
      </c>
      <c r="I944" s="1">
        <v>0</v>
      </c>
      <c r="J944" s="1">
        <v>0</v>
      </c>
      <c r="K944" s="1">
        <v>0</v>
      </c>
      <c r="L944" s="1">
        <v>76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70</v>
      </c>
      <c r="AJ944" s="1">
        <v>0</v>
      </c>
      <c r="AK944" s="1">
        <v>0</v>
      </c>
      <c r="AL944" s="1">
        <v>64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 t="s">
        <v>1067</v>
      </c>
    </row>
    <row r="945" spans="1:54" x14ac:dyDescent="0.25">
      <c r="A945" s="1">
        <v>26372</v>
      </c>
      <c r="B945" s="1" t="s">
        <v>940</v>
      </c>
      <c r="C945" s="1">
        <v>65366850</v>
      </c>
      <c r="D945" s="1" t="s">
        <v>1027</v>
      </c>
      <c r="E945" s="1" t="s">
        <v>1293</v>
      </c>
      <c r="F945" s="1" t="s">
        <v>1031</v>
      </c>
      <c r="G945" s="2">
        <v>0.95416666666666672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58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 t="s">
        <v>1067</v>
      </c>
    </row>
    <row r="946" spans="1:54" x14ac:dyDescent="0.25">
      <c r="A946" s="1">
        <v>26384</v>
      </c>
      <c r="B946" s="1" t="s">
        <v>941</v>
      </c>
      <c r="C946" s="1">
        <v>65117808</v>
      </c>
      <c r="D946" s="1" t="s">
        <v>1027</v>
      </c>
      <c r="E946" s="1" t="s">
        <v>1294</v>
      </c>
      <c r="F946" s="1" t="s">
        <v>1031</v>
      </c>
      <c r="G946" s="2">
        <v>0.91489361702127658</v>
      </c>
      <c r="H946" s="1">
        <v>0</v>
      </c>
      <c r="I946" s="1">
        <v>0</v>
      </c>
      <c r="J946" s="1">
        <v>0</v>
      </c>
      <c r="K946" s="1">
        <v>0</v>
      </c>
      <c r="L946" s="1">
        <v>24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54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2021</v>
      </c>
    </row>
    <row r="947" spans="1:54" x14ac:dyDescent="0.25">
      <c r="A947" s="1">
        <v>26466</v>
      </c>
      <c r="B947" s="1" t="s">
        <v>942</v>
      </c>
      <c r="C947" s="1">
        <v>82648400</v>
      </c>
      <c r="D947" s="1" t="s">
        <v>1027</v>
      </c>
      <c r="E947" s="1" t="s">
        <v>1310</v>
      </c>
      <c r="F947" s="1" t="s">
        <v>1031</v>
      </c>
      <c r="G947" s="2">
        <v>0.95423728813559328</v>
      </c>
      <c r="H947" s="1">
        <v>0</v>
      </c>
      <c r="I947" s="1">
        <v>48</v>
      </c>
      <c r="J947" s="1">
        <v>0</v>
      </c>
      <c r="K947" s="1">
        <v>0</v>
      </c>
      <c r="L947" s="1">
        <v>77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71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 t="s">
        <v>1067</v>
      </c>
    </row>
    <row r="948" spans="1:54" x14ac:dyDescent="0.25">
      <c r="A948" s="1">
        <v>26501</v>
      </c>
      <c r="B948" s="1" t="s">
        <v>943</v>
      </c>
      <c r="C948" s="1">
        <v>62000650</v>
      </c>
      <c r="D948" s="1" t="s">
        <v>1027</v>
      </c>
      <c r="E948" s="1" t="s">
        <v>1289</v>
      </c>
      <c r="F948" s="1" t="s">
        <v>1033</v>
      </c>
      <c r="G948" s="2">
        <v>0.92698412698412702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74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57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2021</v>
      </c>
    </row>
    <row r="949" spans="1:54" x14ac:dyDescent="0.25">
      <c r="A949" s="1">
        <v>31037</v>
      </c>
      <c r="B949" s="1" t="s">
        <v>944</v>
      </c>
      <c r="C949" s="1">
        <v>70931100</v>
      </c>
      <c r="D949" s="1" t="s">
        <v>1027</v>
      </c>
      <c r="E949" s="1" t="s">
        <v>1300</v>
      </c>
      <c r="F949" s="1" t="s">
        <v>1029</v>
      </c>
      <c r="G949" s="2">
        <v>0.88055130168453288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145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90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 t="s">
        <v>1067</v>
      </c>
    </row>
    <row r="950" spans="1:54" x14ac:dyDescent="0.25">
      <c r="A950" s="1">
        <v>31065</v>
      </c>
      <c r="B950" s="1" t="s">
        <v>945</v>
      </c>
      <c r="C950" s="1">
        <v>71309800</v>
      </c>
      <c r="D950" s="1" t="s">
        <v>1027</v>
      </c>
      <c r="E950" s="1" t="s">
        <v>1295</v>
      </c>
      <c r="F950" s="1" t="s">
        <v>1029</v>
      </c>
      <c r="G950" s="2">
        <v>0.80576923076923079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79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2020</v>
      </c>
    </row>
    <row r="951" spans="1:54" x14ac:dyDescent="0.25">
      <c r="A951" s="1">
        <v>31080</v>
      </c>
      <c r="B951" s="1" t="s">
        <v>946</v>
      </c>
      <c r="C951" s="1">
        <v>65143861</v>
      </c>
      <c r="D951" s="1" t="s">
        <v>1027</v>
      </c>
      <c r="E951" s="1" t="s">
        <v>1307</v>
      </c>
      <c r="F951" s="1" t="s">
        <v>1031</v>
      </c>
      <c r="G951" s="2">
        <v>0.93908629441624369</v>
      </c>
      <c r="H951" s="1">
        <v>0</v>
      </c>
      <c r="I951" s="1">
        <v>0</v>
      </c>
      <c r="J951" s="1">
        <v>0</v>
      </c>
      <c r="K951" s="1">
        <v>0</v>
      </c>
      <c r="L951" s="1">
        <v>56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30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 t="s">
        <v>1067</v>
      </c>
    </row>
    <row r="952" spans="1:54" x14ac:dyDescent="0.25">
      <c r="A952" s="1">
        <v>31104</v>
      </c>
      <c r="B952" s="1" t="s">
        <v>947</v>
      </c>
      <c r="C952" s="1">
        <v>65123055</v>
      </c>
      <c r="D952" s="1" t="s">
        <v>251</v>
      </c>
      <c r="E952" s="1" t="s">
        <v>1197</v>
      </c>
      <c r="F952" s="1" t="s">
        <v>1031</v>
      </c>
      <c r="G952" s="8">
        <v>0.81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24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29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 t="s">
        <v>1067</v>
      </c>
    </row>
    <row r="953" spans="1:54" x14ac:dyDescent="0.25">
      <c r="A953" s="1">
        <v>31116</v>
      </c>
      <c r="B953" s="1" t="s">
        <v>948</v>
      </c>
      <c r="C953" s="1">
        <v>71458700</v>
      </c>
      <c r="D953" s="1" t="s">
        <v>218</v>
      </c>
      <c r="E953" s="1" t="s">
        <v>1169</v>
      </c>
      <c r="F953" s="1" t="s">
        <v>1031</v>
      </c>
      <c r="G953" s="2">
        <v>0.9285714285714286</v>
      </c>
      <c r="H953" s="1">
        <v>0</v>
      </c>
      <c r="I953" s="1">
        <v>0</v>
      </c>
      <c r="J953" s="1">
        <v>0</v>
      </c>
      <c r="K953" s="1">
        <v>0</v>
      </c>
      <c r="L953" s="1">
        <v>95</v>
      </c>
      <c r="M953" s="1">
        <v>0</v>
      </c>
      <c r="N953" s="1">
        <v>0</v>
      </c>
      <c r="O953" s="1">
        <v>0</v>
      </c>
      <c r="P953" s="1">
        <v>0</v>
      </c>
      <c r="Q953" s="1">
        <v>50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 t="s">
        <v>1067</v>
      </c>
    </row>
    <row r="954" spans="1:54" x14ac:dyDescent="0.25">
      <c r="A954" s="1">
        <v>31128</v>
      </c>
      <c r="B954" s="1" t="s">
        <v>949</v>
      </c>
      <c r="C954" s="1">
        <v>69250600</v>
      </c>
      <c r="D954" s="1" t="s">
        <v>218</v>
      </c>
      <c r="E954" s="1" t="s">
        <v>1361</v>
      </c>
      <c r="F954" s="1" t="s">
        <v>1030</v>
      </c>
      <c r="G954" s="2">
        <v>0.96336996336996339</v>
      </c>
      <c r="H954" s="1">
        <v>0</v>
      </c>
      <c r="I954" s="1">
        <v>0</v>
      </c>
      <c r="J954" s="1">
        <v>0</v>
      </c>
      <c r="K954" s="1">
        <v>0</v>
      </c>
      <c r="L954" s="1">
        <v>36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33</v>
      </c>
      <c r="V954" s="1">
        <v>0</v>
      </c>
      <c r="W954" s="1">
        <v>38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 t="s">
        <v>1070</v>
      </c>
    </row>
    <row r="955" spans="1:54" x14ac:dyDescent="0.25">
      <c r="A955" s="1">
        <v>31153</v>
      </c>
      <c r="B955" s="1" t="s">
        <v>950</v>
      </c>
      <c r="C955" s="1">
        <v>70931100</v>
      </c>
      <c r="D955" s="1" t="s">
        <v>1027</v>
      </c>
      <c r="E955" s="1" t="s">
        <v>1300</v>
      </c>
      <c r="F955" s="1" t="s">
        <v>1029</v>
      </c>
      <c r="G955" s="2">
        <v>0.92654424040066774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76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 t="s">
        <v>1067</v>
      </c>
    </row>
    <row r="956" spans="1:54" x14ac:dyDescent="0.25">
      <c r="A956" s="1">
        <v>31278</v>
      </c>
      <c r="B956" s="1" t="s">
        <v>951</v>
      </c>
      <c r="C956" s="1">
        <v>65152148</v>
      </c>
      <c r="D956" s="1" t="s">
        <v>1027</v>
      </c>
      <c r="E956" s="1" t="s">
        <v>1310</v>
      </c>
      <c r="F956" s="1" t="s">
        <v>1031</v>
      </c>
      <c r="G956" s="2">
        <v>0.94570135746606332</v>
      </c>
      <c r="H956" s="1">
        <v>0</v>
      </c>
      <c r="I956" s="1">
        <v>105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2020</v>
      </c>
    </row>
    <row r="957" spans="1:54" x14ac:dyDescent="0.25">
      <c r="A957" s="1">
        <v>31345</v>
      </c>
      <c r="B957" s="1" t="s">
        <v>952</v>
      </c>
      <c r="C957" s="1">
        <v>71102600</v>
      </c>
      <c r="D957" s="1" t="s">
        <v>22</v>
      </c>
      <c r="E957" s="1" t="s">
        <v>22</v>
      </c>
      <c r="F957" s="1" t="s">
        <v>1029</v>
      </c>
      <c r="G957" s="2">
        <v>0.84556574923547401</v>
      </c>
      <c r="H957" s="1">
        <v>0</v>
      </c>
      <c r="I957" s="1">
        <v>0</v>
      </c>
      <c r="J957" s="1">
        <v>0</v>
      </c>
      <c r="K957" s="1">
        <v>0</v>
      </c>
      <c r="L957" s="1">
        <v>70</v>
      </c>
      <c r="M957" s="1">
        <v>0</v>
      </c>
      <c r="N957" s="1">
        <v>0</v>
      </c>
      <c r="O957" s="1">
        <v>0</v>
      </c>
      <c r="P957" s="1">
        <v>0</v>
      </c>
      <c r="Q957" s="1">
        <v>36</v>
      </c>
      <c r="R957" s="1">
        <v>0</v>
      </c>
      <c r="S957" s="1">
        <v>0</v>
      </c>
      <c r="T957" s="1">
        <v>0</v>
      </c>
      <c r="U957" s="1">
        <v>121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45</v>
      </c>
      <c r="AD957" s="1">
        <v>28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 t="s">
        <v>1067</v>
      </c>
    </row>
    <row r="958" spans="1:54" x14ac:dyDescent="0.25">
      <c r="A958" s="1">
        <v>31388</v>
      </c>
      <c r="B958" s="1" t="s">
        <v>953</v>
      </c>
      <c r="C958" s="1">
        <v>65093716</v>
      </c>
      <c r="D958" s="1" t="s">
        <v>1027</v>
      </c>
      <c r="E958" s="1" t="s">
        <v>1307</v>
      </c>
      <c r="F958" s="1" t="s">
        <v>1031</v>
      </c>
      <c r="G958" s="2">
        <v>0.89821882951653942</v>
      </c>
      <c r="H958" s="1">
        <v>0</v>
      </c>
      <c r="I958" s="1">
        <v>26</v>
      </c>
      <c r="J958" s="1">
        <v>0</v>
      </c>
      <c r="K958" s="1">
        <v>0</v>
      </c>
      <c r="L958" s="1">
        <v>119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 t="s">
        <v>1067</v>
      </c>
    </row>
    <row r="959" spans="1:54" x14ac:dyDescent="0.25">
      <c r="A959" s="1">
        <v>40024</v>
      </c>
      <c r="B959" s="1" t="s">
        <v>954</v>
      </c>
      <c r="C959" s="1">
        <v>69081400</v>
      </c>
      <c r="D959" s="1" t="s">
        <v>1025</v>
      </c>
      <c r="E959" s="1" t="s">
        <v>1130</v>
      </c>
      <c r="F959" s="1" t="s">
        <v>1030</v>
      </c>
      <c r="G959" s="2">
        <v>0.94026548672566368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66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70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2021</v>
      </c>
    </row>
    <row r="960" spans="1:54" x14ac:dyDescent="0.25">
      <c r="A960" s="1">
        <v>40025</v>
      </c>
      <c r="B960" s="1" t="s">
        <v>955</v>
      </c>
      <c r="C960" s="1">
        <v>69081300</v>
      </c>
      <c r="D960" s="1" t="s">
        <v>1025</v>
      </c>
      <c r="E960" s="1" t="s">
        <v>1131</v>
      </c>
      <c r="F960" s="1" t="s">
        <v>1030</v>
      </c>
      <c r="G960" s="2">
        <v>0.96551724137931039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51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 t="s">
        <v>1067</v>
      </c>
    </row>
    <row r="961" spans="1:54" x14ac:dyDescent="0.25">
      <c r="A961" s="1">
        <v>40029</v>
      </c>
      <c r="B961" s="1" t="s">
        <v>956</v>
      </c>
      <c r="C961" s="1">
        <v>69040600</v>
      </c>
      <c r="D961" s="1" t="s">
        <v>47</v>
      </c>
      <c r="E961" s="1" t="s">
        <v>1362</v>
      </c>
      <c r="F961" s="1" t="s">
        <v>1030</v>
      </c>
      <c r="G961" s="2">
        <v>0.94262295081967218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28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 t="s">
        <v>1067</v>
      </c>
    </row>
    <row r="962" spans="1:54" x14ac:dyDescent="0.25">
      <c r="A962" s="1">
        <v>40080</v>
      </c>
      <c r="B962" s="1" t="s">
        <v>957</v>
      </c>
      <c r="C962" s="1">
        <v>69090700</v>
      </c>
      <c r="D962" s="1" t="s">
        <v>1025</v>
      </c>
      <c r="E962" s="1" t="s">
        <v>1363</v>
      </c>
      <c r="F962" s="1" t="s">
        <v>1030</v>
      </c>
      <c r="G962" s="2">
        <v>0.96698113207547165</v>
      </c>
      <c r="H962" s="1">
        <v>0</v>
      </c>
      <c r="I962" s="1">
        <v>0</v>
      </c>
      <c r="J962" s="1">
        <v>0</v>
      </c>
      <c r="K962" s="1">
        <v>0</v>
      </c>
      <c r="L962" s="1">
        <v>34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2021</v>
      </c>
    </row>
    <row r="963" spans="1:54" x14ac:dyDescent="0.25">
      <c r="A963" s="1">
        <v>40099</v>
      </c>
      <c r="B963" s="1" t="s">
        <v>958</v>
      </c>
      <c r="C963" s="1">
        <v>69050300</v>
      </c>
      <c r="D963" s="1" t="s">
        <v>99</v>
      </c>
      <c r="E963" s="1" t="s">
        <v>1364</v>
      </c>
      <c r="F963" s="1" t="s">
        <v>1030</v>
      </c>
      <c r="G963" s="2">
        <v>0.94011976047904189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43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34</v>
      </c>
      <c r="AZ963" s="1">
        <v>0</v>
      </c>
      <c r="BA963" s="1">
        <v>0</v>
      </c>
      <c r="BB963" s="1">
        <v>2021</v>
      </c>
    </row>
    <row r="964" spans="1:54" x14ac:dyDescent="0.25">
      <c r="A964" s="1">
        <v>40102</v>
      </c>
      <c r="B964" s="1" t="s">
        <v>959</v>
      </c>
      <c r="C964" s="1">
        <v>65156355</v>
      </c>
      <c r="D964" s="1" t="s">
        <v>1026</v>
      </c>
      <c r="E964" s="1" t="s">
        <v>1245</v>
      </c>
      <c r="F964" s="1" t="s">
        <v>1031</v>
      </c>
      <c r="G964" s="2">
        <v>0.98734177215189878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20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28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 t="s">
        <v>1067</v>
      </c>
    </row>
    <row r="965" spans="1:54" x14ac:dyDescent="0.25">
      <c r="A965" s="1">
        <v>40126</v>
      </c>
      <c r="B965" s="1" t="s">
        <v>960</v>
      </c>
      <c r="C965" s="1">
        <v>69040700</v>
      </c>
      <c r="D965" s="1" t="s">
        <v>47</v>
      </c>
      <c r="E965" s="1" t="s">
        <v>1095</v>
      </c>
      <c r="F965" s="1" t="s">
        <v>1030</v>
      </c>
      <c r="G965" s="2">
        <v>0.9463276836158192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116</v>
      </c>
      <c r="AA965" s="1">
        <v>0</v>
      </c>
      <c r="AB965" s="1">
        <v>0</v>
      </c>
      <c r="AC965" s="1">
        <v>0</v>
      </c>
      <c r="AD965" s="1">
        <v>0</v>
      </c>
      <c r="AE965" s="1">
        <v>62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 t="s">
        <v>1071</v>
      </c>
    </row>
    <row r="966" spans="1:54" x14ac:dyDescent="0.25">
      <c r="A966" s="1">
        <v>40133</v>
      </c>
      <c r="B966" s="1" t="s">
        <v>961</v>
      </c>
      <c r="C966" s="1">
        <v>69081200</v>
      </c>
      <c r="D966" s="1" t="s">
        <v>1025</v>
      </c>
      <c r="E966" s="1" t="s">
        <v>1132</v>
      </c>
      <c r="F966" s="1" t="s">
        <v>1030</v>
      </c>
      <c r="G966" s="8">
        <v>0.88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3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5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 t="s">
        <v>1067</v>
      </c>
    </row>
    <row r="967" spans="1:54" x14ac:dyDescent="0.25">
      <c r="A967" s="1">
        <v>40208</v>
      </c>
      <c r="B967" s="1" t="s">
        <v>962</v>
      </c>
      <c r="C967" s="1">
        <v>65115283</v>
      </c>
      <c r="D967" s="1" t="s">
        <v>47</v>
      </c>
      <c r="E967" s="1" t="s">
        <v>47</v>
      </c>
      <c r="F967" s="1" t="s">
        <v>1031</v>
      </c>
      <c r="G967" s="2">
        <v>0.91228070175438591</v>
      </c>
      <c r="H967" s="1">
        <v>0</v>
      </c>
      <c r="I967" s="1">
        <v>0</v>
      </c>
      <c r="J967" s="1">
        <v>0</v>
      </c>
      <c r="K967" s="1">
        <v>0</v>
      </c>
      <c r="L967" s="1">
        <v>15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 t="s">
        <v>1067</v>
      </c>
    </row>
    <row r="968" spans="1:54" x14ac:dyDescent="0.25">
      <c r="A968" s="1">
        <v>40230</v>
      </c>
      <c r="B968" s="1" t="s">
        <v>963</v>
      </c>
      <c r="C968" s="1">
        <v>65097239</v>
      </c>
      <c r="D968" s="1" t="s">
        <v>1024</v>
      </c>
      <c r="E968" s="1" t="s">
        <v>1073</v>
      </c>
      <c r="F968" s="1" t="s">
        <v>1031</v>
      </c>
      <c r="G968" s="2">
        <v>0.92307692307692313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53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2021</v>
      </c>
    </row>
    <row r="969" spans="1:54" x14ac:dyDescent="0.25">
      <c r="A969" s="1">
        <v>40256</v>
      </c>
      <c r="B969" s="1" t="s">
        <v>964</v>
      </c>
      <c r="C969" s="1">
        <v>65064565</v>
      </c>
      <c r="D969" s="1" t="s">
        <v>375</v>
      </c>
      <c r="E969" s="1" t="s">
        <v>1254</v>
      </c>
      <c r="F969" s="1" t="s">
        <v>1031</v>
      </c>
      <c r="G969" s="2">
        <v>0.87671232876712324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83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70</v>
      </c>
      <c r="AZ969" s="1">
        <v>0</v>
      </c>
      <c r="BA969" s="1">
        <v>0</v>
      </c>
      <c r="BB969" s="1" t="s">
        <v>1067</v>
      </c>
    </row>
    <row r="970" spans="1:54" x14ac:dyDescent="0.25">
      <c r="A970" s="1">
        <v>40301</v>
      </c>
      <c r="B970" s="1" t="s">
        <v>965</v>
      </c>
      <c r="C970" s="1">
        <v>71173100</v>
      </c>
      <c r="D970" s="1" t="s">
        <v>375</v>
      </c>
      <c r="E970" s="1" t="s">
        <v>1268</v>
      </c>
      <c r="F970" s="1" t="s">
        <v>1029</v>
      </c>
      <c r="G970" s="2">
        <v>0.93282149712092133</v>
      </c>
      <c r="H970" s="1">
        <v>0</v>
      </c>
      <c r="I970" s="1">
        <v>0</v>
      </c>
      <c r="J970" s="1">
        <v>0</v>
      </c>
      <c r="K970" s="1">
        <v>0</v>
      </c>
      <c r="L970" s="1">
        <v>65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64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56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69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2020</v>
      </c>
    </row>
    <row r="971" spans="1:54" x14ac:dyDescent="0.25">
      <c r="A971" s="1">
        <v>40340</v>
      </c>
      <c r="B971" s="1" t="s">
        <v>966</v>
      </c>
      <c r="C971" s="1">
        <v>61999330</v>
      </c>
      <c r="D971" s="1" t="s">
        <v>1023</v>
      </c>
      <c r="E971" s="1" t="s">
        <v>1365</v>
      </c>
      <c r="F971" s="1" t="s">
        <v>1033</v>
      </c>
      <c r="G971" s="2">
        <v>0.97033898305084743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48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36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22</v>
      </c>
      <c r="AY971" s="1">
        <v>0</v>
      </c>
      <c r="AZ971" s="1">
        <v>0</v>
      </c>
      <c r="BA971" s="1">
        <v>0</v>
      </c>
      <c r="BB971" s="1" t="s">
        <v>1067</v>
      </c>
    </row>
    <row r="972" spans="1:54" x14ac:dyDescent="0.25">
      <c r="A972" s="1">
        <v>40352</v>
      </c>
      <c r="B972" s="1" t="s">
        <v>967</v>
      </c>
      <c r="C972" s="1">
        <v>69051200</v>
      </c>
      <c r="D972" s="1" t="s">
        <v>99</v>
      </c>
      <c r="E972" s="1" t="s">
        <v>1105</v>
      </c>
      <c r="F972" s="1" t="s">
        <v>1030</v>
      </c>
      <c r="G972" s="2">
        <v>0.93859649122807021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31</v>
      </c>
      <c r="Y972" s="1">
        <v>0</v>
      </c>
      <c r="Z972" s="1">
        <v>20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2020</v>
      </c>
    </row>
    <row r="973" spans="1:54" x14ac:dyDescent="0.25">
      <c r="A973" s="1">
        <v>40422</v>
      </c>
      <c r="B973" s="1" t="s">
        <v>968</v>
      </c>
      <c r="C973" s="1">
        <v>65152799</v>
      </c>
      <c r="D973" s="1" t="s">
        <v>1028</v>
      </c>
      <c r="E973" s="1" t="s">
        <v>1321</v>
      </c>
      <c r="F973" s="1" t="s">
        <v>1031</v>
      </c>
      <c r="G973" s="2">
        <v>0.89736842105263159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47</v>
      </c>
      <c r="U973" s="1">
        <v>50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68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71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 t="s">
        <v>1067</v>
      </c>
    </row>
    <row r="974" spans="1:54" x14ac:dyDescent="0.25">
      <c r="A974" s="1">
        <v>40429</v>
      </c>
      <c r="B974" s="1" t="s">
        <v>969</v>
      </c>
      <c r="C974" s="1">
        <v>70938800</v>
      </c>
      <c r="D974" s="1" t="s">
        <v>1028</v>
      </c>
      <c r="E974" s="1" t="s">
        <v>1076</v>
      </c>
      <c r="F974" s="1" t="s">
        <v>1029</v>
      </c>
      <c r="G974" s="8">
        <v>0.74</v>
      </c>
      <c r="H974" s="1">
        <v>39</v>
      </c>
      <c r="I974" s="1">
        <v>35</v>
      </c>
      <c r="J974" s="1">
        <v>0</v>
      </c>
      <c r="K974" s="1">
        <v>0</v>
      </c>
      <c r="L974" s="1">
        <v>32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71</v>
      </c>
      <c r="U974" s="1">
        <v>86</v>
      </c>
      <c r="V974" s="1">
        <v>0</v>
      </c>
      <c r="W974" s="1">
        <v>0</v>
      </c>
      <c r="X974" s="1">
        <v>69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84</v>
      </c>
      <c r="AL974" s="1">
        <v>0</v>
      </c>
      <c r="AM974" s="1">
        <v>139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 t="s">
        <v>1067</v>
      </c>
    </row>
    <row r="975" spans="1:54" x14ac:dyDescent="0.25">
      <c r="A975" s="1">
        <v>40457</v>
      </c>
      <c r="B975" s="1" t="s">
        <v>970</v>
      </c>
      <c r="C975" s="1">
        <v>65145668</v>
      </c>
      <c r="D975" s="1" t="s">
        <v>375</v>
      </c>
      <c r="E975" s="1" t="s">
        <v>1262</v>
      </c>
      <c r="F975" s="1" t="s">
        <v>1031</v>
      </c>
      <c r="G975" s="2">
        <v>0.94444444444444442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60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31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 t="s">
        <v>1067</v>
      </c>
    </row>
    <row r="976" spans="1:54" x14ac:dyDescent="0.25">
      <c r="A976" s="1">
        <v>41135</v>
      </c>
      <c r="B976" s="1" t="s">
        <v>971</v>
      </c>
      <c r="C976" s="1">
        <v>65158173</v>
      </c>
      <c r="D976" s="1" t="s">
        <v>1027</v>
      </c>
      <c r="E976" s="1" t="s">
        <v>1313</v>
      </c>
      <c r="F976" s="1" t="s">
        <v>1031</v>
      </c>
      <c r="G976" s="2">
        <v>0.91150442477876104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54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 t="s">
        <v>1067</v>
      </c>
    </row>
    <row r="977" spans="1:54" x14ac:dyDescent="0.25">
      <c r="A977" s="1">
        <v>41375</v>
      </c>
      <c r="B977" s="1" t="s">
        <v>972</v>
      </c>
      <c r="C977" s="1">
        <v>65058088</v>
      </c>
      <c r="D977" s="1" t="s">
        <v>424</v>
      </c>
      <c r="E977" s="1" t="s">
        <v>1269</v>
      </c>
      <c r="F977" s="1" t="s">
        <v>1031</v>
      </c>
      <c r="G977" s="8">
        <v>0.8</v>
      </c>
      <c r="H977" s="1">
        <v>0</v>
      </c>
      <c r="I977" s="1">
        <v>0</v>
      </c>
      <c r="J977" s="1">
        <v>0</v>
      </c>
      <c r="K977" s="1">
        <v>0</v>
      </c>
      <c r="L977" s="1">
        <v>36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 t="s">
        <v>1067</v>
      </c>
    </row>
    <row r="978" spans="1:54" x14ac:dyDescent="0.25">
      <c r="A978" s="1">
        <v>41617</v>
      </c>
      <c r="B978" s="1" t="s">
        <v>973</v>
      </c>
      <c r="C978" s="1">
        <v>70902000</v>
      </c>
      <c r="D978" s="1" t="s">
        <v>1027</v>
      </c>
      <c r="E978" s="1" t="s">
        <v>1360</v>
      </c>
      <c r="F978" s="1" t="s">
        <v>1029</v>
      </c>
      <c r="G978" s="2">
        <v>0.82484076433121023</v>
      </c>
      <c r="H978" s="1">
        <v>0</v>
      </c>
      <c r="I978" s="1">
        <v>0</v>
      </c>
      <c r="J978" s="1">
        <v>0</v>
      </c>
      <c r="K978" s="1">
        <v>0</v>
      </c>
      <c r="L978" s="1">
        <v>44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44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40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40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 t="s">
        <v>1067</v>
      </c>
    </row>
    <row r="980" spans="1:54" x14ac:dyDescent="0.25">
      <c r="A980" s="9"/>
      <c r="B980" t="s">
        <v>1038</v>
      </c>
    </row>
  </sheetData>
  <autoFilter ref="A3:BB978" xr:uid="{00000000-0001-0000-0000-000000000000}">
    <sortState xmlns:xlrd2="http://schemas.microsoft.com/office/spreadsheetml/2017/richdata2" ref="A4:BB978">
      <sortCondition ref="A3:A97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2AD2-5AF8-46E2-88F1-3007787FED6F}">
  <dimension ref="A1:F63"/>
  <sheetViews>
    <sheetView showGridLines="0" tabSelected="1" workbookViewId="0">
      <selection activeCell="B5" sqref="B5:C5"/>
    </sheetView>
  </sheetViews>
  <sheetFormatPr baseColWidth="10" defaultRowHeight="15" x14ac:dyDescent="0.25"/>
  <cols>
    <col min="1" max="1" width="41.85546875" customWidth="1"/>
    <col min="2" max="2" width="41.85546875" style="11" bestFit="1" customWidth="1"/>
    <col min="3" max="3" width="21.140625" customWidth="1"/>
    <col min="4" max="4" width="15.5703125" customWidth="1"/>
    <col min="5" max="5" width="33.5703125" bestFit="1" customWidth="1"/>
  </cols>
  <sheetData>
    <row r="1" spans="1:6" s="29" customFormat="1" ht="66" customHeight="1" x14ac:dyDescent="0.25">
      <c r="A1" s="37" t="s">
        <v>1366</v>
      </c>
      <c r="B1" s="38"/>
      <c r="C1" s="38"/>
      <c r="D1" s="33"/>
      <c r="E1" s="33"/>
      <c r="F1" s="33"/>
    </row>
    <row r="2" spans="1:6" s="29" customFormat="1" ht="12.75" x14ac:dyDescent="0.25">
      <c r="B2" s="32"/>
      <c r="C2" s="31"/>
    </row>
    <row r="3" spans="1:6" s="29" customFormat="1" ht="15.75" x14ac:dyDescent="0.25">
      <c r="A3" s="39" t="s">
        <v>1065</v>
      </c>
      <c r="B3" s="39"/>
      <c r="C3" s="39"/>
      <c r="D3" s="30"/>
      <c r="E3" s="30"/>
      <c r="F3" s="30"/>
    </row>
    <row r="5" spans="1:6" x14ac:dyDescent="0.25">
      <c r="A5" s="10" t="s">
        <v>0</v>
      </c>
      <c r="B5" s="42"/>
      <c r="C5" s="42"/>
      <c r="D5" s="12" t="s">
        <v>1041</v>
      </c>
      <c r="E5" s="28" t="s">
        <v>1064</v>
      </c>
    </row>
    <row r="6" spans="1:6" ht="32.1" customHeight="1" x14ac:dyDescent="0.25">
      <c r="A6" s="27" t="s">
        <v>1063</v>
      </c>
      <c r="B6" s="43" t="e">
        <f>VLOOKUP(B5,'Matrícula por especialidad'!A4:BA978,2,FALSE)</f>
        <v>#N/A</v>
      </c>
      <c r="C6" s="43"/>
    </row>
    <row r="7" spans="1:6" x14ac:dyDescent="0.25">
      <c r="A7" s="27" t="s">
        <v>1034</v>
      </c>
      <c r="B7" s="44" t="e">
        <f>VLOOKUP(B5,'Matrícula por especialidad'!A4:BA978,4,FALSE)</f>
        <v>#N/A</v>
      </c>
      <c r="C7" s="44"/>
    </row>
    <row r="8" spans="1:6" x14ac:dyDescent="0.25">
      <c r="A8" s="27" t="s">
        <v>974</v>
      </c>
      <c r="B8" s="44" t="e">
        <f>VLOOKUP(B5,'Matrícula por especialidad'!A4:BA978,6,FALSE)</f>
        <v>#N/A</v>
      </c>
      <c r="C8" s="44"/>
    </row>
    <row r="9" spans="1:6" x14ac:dyDescent="0.25">
      <c r="A9" s="27" t="s">
        <v>1062</v>
      </c>
      <c r="B9" s="45" t="e">
        <f>VLOOKUP(B5,'Matrícula por especialidad'!A4:BA978,7,FALSE)</f>
        <v>#N/A</v>
      </c>
      <c r="C9" s="45"/>
    </row>
    <row r="10" spans="1:6" x14ac:dyDescent="0.25">
      <c r="A10" s="27" t="s">
        <v>1061</v>
      </c>
      <c r="B10" s="41" t="e">
        <f>VLOOKUP(B5,'Matrícula por especialidad'!A4:BB978,54,FALSE)</f>
        <v>#N/A</v>
      </c>
      <c r="C10" s="41"/>
    </row>
    <row r="12" spans="1:6" s="24" customFormat="1" ht="32.25" customHeight="1" x14ac:dyDescent="0.25">
      <c r="A12" s="25" t="s">
        <v>1060</v>
      </c>
      <c r="B12" s="25" t="s">
        <v>1059</v>
      </c>
      <c r="C12" s="26" t="s">
        <v>1058</v>
      </c>
      <c r="D12" s="25" t="s">
        <v>1057</v>
      </c>
    </row>
    <row r="13" spans="1:6" x14ac:dyDescent="0.25">
      <c r="A13" s="35" t="s">
        <v>1056</v>
      </c>
      <c r="B13" s="36" t="s">
        <v>979</v>
      </c>
      <c r="C13" s="23"/>
      <c r="D13" s="22" t="e">
        <f>VLOOKUP($B$5,'Matrícula por especialidad'!$A$4:$BA$978,8,FALSE)</f>
        <v>#N/A</v>
      </c>
    </row>
    <row r="14" spans="1:6" x14ac:dyDescent="0.25">
      <c r="A14" s="35" t="s">
        <v>976</v>
      </c>
      <c r="B14" s="35" t="s">
        <v>1046</v>
      </c>
      <c r="C14" s="23"/>
      <c r="D14" s="22" t="e">
        <f>VLOOKUP($B$5,'Matrícula por especialidad'!$A$4:$BA$978,9,FALSE)</f>
        <v>#N/A</v>
      </c>
    </row>
    <row r="15" spans="1:6" x14ac:dyDescent="0.25">
      <c r="A15" s="35" t="s">
        <v>977</v>
      </c>
      <c r="B15" s="35" t="s">
        <v>1055</v>
      </c>
      <c r="C15" s="23"/>
      <c r="D15" s="22" t="e">
        <f>VLOOKUP($B$5,'Matrícula por especialidad'!$A$4:$BA$978,10,FALSE)</f>
        <v>#N/A</v>
      </c>
    </row>
    <row r="16" spans="1:6" x14ac:dyDescent="0.25">
      <c r="A16" s="35" t="s">
        <v>978</v>
      </c>
      <c r="B16" s="35" t="s">
        <v>1055</v>
      </c>
      <c r="C16" s="23"/>
      <c r="D16" s="22" t="e">
        <f>VLOOKUP($B$5,'Matrícula por especialidad'!$A$4:$BA$978,11,FALSE)</f>
        <v>#N/A</v>
      </c>
    </row>
    <row r="17" spans="1:4" x14ac:dyDescent="0.25">
      <c r="A17" s="35" t="s">
        <v>979</v>
      </c>
      <c r="B17" s="35" t="s">
        <v>1046</v>
      </c>
      <c r="C17" s="23"/>
      <c r="D17" s="22" t="e">
        <f>VLOOKUP($B$5,'Matrícula por especialidad'!$A$4:$BA$978,12,FALSE)</f>
        <v>#N/A</v>
      </c>
    </row>
    <row r="18" spans="1:4" x14ac:dyDescent="0.25">
      <c r="A18" s="35" t="s">
        <v>980</v>
      </c>
      <c r="B18" s="35" t="s">
        <v>1054</v>
      </c>
      <c r="C18" s="23"/>
      <c r="D18" s="22" t="e">
        <f>VLOOKUP($B$5,'Matrícula por especialidad'!$A$4:$BA$978,13,FALSE)</f>
        <v>#N/A</v>
      </c>
    </row>
    <row r="19" spans="1:4" ht="30" x14ac:dyDescent="0.25">
      <c r="A19" s="35" t="s">
        <v>981</v>
      </c>
      <c r="B19" s="35" t="s">
        <v>1053</v>
      </c>
      <c r="C19" s="23"/>
      <c r="D19" s="22" t="e">
        <f>VLOOKUP($B$5,'Matrícula por especialidad'!$A$4:$BA$978,14,FALSE)</f>
        <v>#N/A</v>
      </c>
    </row>
    <row r="20" spans="1:4" x14ac:dyDescent="0.25">
      <c r="A20" s="35" t="s">
        <v>982</v>
      </c>
      <c r="B20" s="35" t="s">
        <v>1046</v>
      </c>
      <c r="C20" s="23"/>
      <c r="D20" s="22" t="e">
        <f>VLOOKUP($B$5,'Matrícula por especialidad'!$A$4:$BA$978,15,FALSE)</f>
        <v>#N/A</v>
      </c>
    </row>
    <row r="21" spans="1:4" x14ac:dyDescent="0.25">
      <c r="A21" s="35" t="s">
        <v>983</v>
      </c>
      <c r="B21" s="35" t="s">
        <v>1046</v>
      </c>
      <c r="C21" s="23"/>
      <c r="D21" s="22" t="e">
        <f>VLOOKUP($B$5,'Matrícula por especialidad'!$A$4:$BA$978,16,FALSE)</f>
        <v>#N/A</v>
      </c>
    </row>
    <row r="22" spans="1:4" x14ac:dyDescent="0.25">
      <c r="A22" s="35" t="s">
        <v>984</v>
      </c>
      <c r="B22" s="35" t="s">
        <v>1046</v>
      </c>
      <c r="C22" s="23"/>
      <c r="D22" s="22" t="e">
        <f>VLOOKUP($B$5,'Matrícula por especialidad'!$A$4:$BA$978,17,FALSE)</f>
        <v>#N/A</v>
      </c>
    </row>
    <row r="23" spans="1:4" x14ac:dyDescent="0.25">
      <c r="A23" s="35" t="s">
        <v>985</v>
      </c>
      <c r="B23" s="35" t="s">
        <v>1046</v>
      </c>
      <c r="C23" s="23"/>
      <c r="D23" s="22" t="e">
        <f>VLOOKUP($B$5,'Matrícula por especialidad'!$A$4:$BA$978,18,FALSE)</f>
        <v>#N/A</v>
      </c>
    </row>
    <row r="24" spans="1:4" x14ac:dyDescent="0.25">
      <c r="A24" s="35" t="s">
        <v>1052</v>
      </c>
      <c r="B24" s="35" t="s">
        <v>990</v>
      </c>
      <c r="C24" s="23"/>
      <c r="D24" s="22" t="e">
        <f>VLOOKUP($B$5,'Matrícula por especialidad'!$A$4:$BA$978,19,FALSE)</f>
        <v>#N/A</v>
      </c>
    </row>
    <row r="25" spans="1:4" x14ac:dyDescent="0.25">
      <c r="A25" s="35" t="s">
        <v>987</v>
      </c>
      <c r="B25" s="35" t="s">
        <v>1046</v>
      </c>
      <c r="C25" s="23"/>
      <c r="D25" s="22" t="e">
        <f>VLOOKUP($B$5,'Matrícula por especialidad'!$A$4:$BA$978,20,FALSE)</f>
        <v>#N/A</v>
      </c>
    </row>
    <row r="26" spans="1:4" x14ac:dyDescent="0.25">
      <c r="A26" s="35" t="s">
        <v>988</v>
      </c>
      <c r="B26" s="35" t="s">
        <v>1046</v>
      </c>
      <c r="C26" s="23"/>
      <c r="D26" s="22" t="e">
        <f>VLOOKUP($B$5,'Matrícula por especialidad'!$A$4:$BA$978,21,FALSE)</f>
        <v>#N/A</v>
      </c>
    </row>
    <row r="27" spans="1:4" x14ac:dyDescent="0.25">
      <c r="A27" s="35" t="s">
        <v>989</v>
      </c>
      <c r="B27" s="35" t="s">
        <v>1046</v>
      </c>
      <c r="C27" s="23"/>
      <c r="D27" s="22" t="e">
        <f>VLOOKUP($B$5,'Matrícula por especialidad'!$A$4:$BA$978,22,FALSE)</f>
        <v>#N/A</v>
      </c>
    </row>
    <row r="28" spans="1:4" x14ac:dyDescent="0.25">
      <c r="A28" s="35" t="s">
        <v>990</v>
      </c>
      <c r="B28" s="35" t="s">
        <v>1046</v>
      </c>
      <c r="C28" s="23"/>
      <c r="D28" s="22" t="e">
        <f>VLOOKUP($B$5,'Matrícula por especialidad'!$A$4:$BA$978,23,FALSE)</f>
        <v>#N/A</v>
      </c>
    </row>
    <row r="29" spans="1:4" x14ac:dyDescent="0.25">
      <c r="A29" s="35" t="s">
        <v>991</v>
      </c>
      <c r="B29" s="35" t="s">
        <v>1046</v>
      </c>
      <c r="C29" s="23"/>
      <c r="D29" s="22" t="e">
        <f>VLOOKUP($B$5,'Matrícula por especialidad'!$A$4:$BA$978,24,FALSE)</f>
        <v>#N/A</v>
      </c>
    </row>
    <row r="30" spans="1:4" x14ac:dyDescent="0.25">
      <c r="A30" s="35" t="s">
        <v>992</v>
      </c>
      <c r="B30" s="35" t="s">
        <v>1046</v>
      </c>
      <c r="C30" s="23"/>
      <c r="D30" s="22" t="e">
        <f>VLOOKUP($B$5,'Matrícula por especialidad'!$A$4:$BA$978,25,FALSE)</f>
        <v>#N/A</v>
      </c>
    </row>
    <row r="31" spans="1:4" x14ac:dyDescent="0.25">
      <c r="A31" s="35" t="s">
        <v>993</v>
      </c>
      <c r="B31" s="35" t="s">
        <v>1046</v>
      </c>
      <c r="C31" s="23"/>
      <c r="D31" s="22" t="e">
        <f>VLOOKUP($B$5,'Matrícula por especialidad'!$A$4:$BA$978,26,FALSE)</f>
        <v>#N/A</v>
      </c>
    </row>
    <row r="32" spans="1:4" x14ac:dyDescent="0.25">
      <c r="A32" s="35" t="s">
        <v>994</v>
      </c>
      <c r="B32" s="35" t="s">
        <v>1046</v>
      </c>
      <c r="C32" s="23"/>
      <c r="D32" s="22" t="e">
        <f>VLOOKUP($B$5,'Matrícula por especialidad'!$A$4:$BA$978,27,FALSE)</f>
        <v>#N/A</v>
      </c>
    </row>
    <row r="33" spans="1:4" x14ac:dyDescent="0.25">
      <c r="A33" s="35" t="s">
        <v>995</v>
      </c>
      <c r="B33" s="35" t="s">
        <v>1046</v>
      </c>
      <c r="C33" s="23"/>
      <c r="D33" s="22" t="e">
        <f>VLOOKUP($B$5,'Matrícula por especialidad'!$A$4:$BA$978,28,FALSE)</f>
        <v>#N/A</v>
      </c>
    </row>
    <row r="34" spans="1:4" x14ac:dyDescent="0.25">
      <c r="A34" s="35" t="s">
        <v>996</v>
      </c>
      <c r="B34" s="35" t="s">
        <v>1046</v>
      </c>
      <c r="C34" s="23"/>
      <c r="D34" s="22" t="e">
        <f>VLOOKUP($B$5,'Matrícula por especialidad'!$A$4:$BA$978,29,FALSE)</f>
        <v>#N/A</v>
      </c>
    </row>
    <row r="35" spans="1:4" x14ac:dyDescent="0.25">
      <c r="A35" s="35" t="s">
        <v>997</v>
      </c>
      <c r="B35" s="35" t="s">
        <v>1046</v>
      </c>
      <c r="C35" s="23"/>
      <c r="D35" s="22" t="e">
        <f>VLOOKUP($B$5,'Matrícula por especialidad'!$A$4:$BA$978,30,FALSE)</f>
        <v>#N/A</v>
      </c>
    </row>
    <row r="36" spans="1:4" x14ac:dyDescent="0.25">
      <c r="A36" s="35" t="s">
        <v>998</v>
      </c>
      <c r="B36" s="35" t="s">
        <v>1046</v>
      </c>
      <c r="C36" s="23"/>
      <c r="D36" s="22" t="e">
        <f>VLOOKUP($B$5,'Matrícula por especialidad'!$A$4:$BA$978,31,FALSE)</f>
        <v>#N/A</v>
      </c>
    </row>
    <row r="37" spans="1:4" x14ac:dyDescent="0.25">
      <c r="A37" s="35" t="s">
        <v>999</v>
      </c>
      <c r="B37" s="35" t="s">
        <v>1046</v>
      </c>
      <c r="C37" s="23"/>
      <c r="D37" s="22" t="e">
        <f>VLOOKUP($B$5,'Matrícula por especialidad'!$A$4:$BA$978,32,FALSE)</f>
        <v>#N/A</v>
      </c>
    </row>
    <row r="38" spans="1:4" x14ac:dyDescent="0.25">
      <c r="A38" s="35" t="s">
        <v>1000</v>
      </c>
      <c r="B38" s="35" t="s">
        <v>1046</v>
      </c>
      <c r="C38" s="23"/>
      <c r="D38" s="22" t="e">
        <f>VLOOKUP($B$5,'Matrícula por especialidad'!$A$4:$BA$978,33,FALSE)</f>
        <v>#N/A</v>
      </c>
    </row>
    <row r="39" spans="1:4" x14ac:dyDescent="0.25">
      <c r="A39" s="35" t="s">
        <v>1001</v>
      </c>
      <c r="B39" s="35" t="s">
        <v>1046</v>
      </c>
      <c r="C39" s="23"/>
      <c r="D39" s="22" t="e">
        <f>VLOOKUP($B$5,'Matrícula por especialidad'!$A$4:$BA$978,34,FALSE)</f>
        <v>#N/A</v>
      </c>
    </row>
    <row r="40" spans="1:4" x14ac:dyDescent="0.25">
      <c r="A40" s="35" t="s">
        <v>1002</v>
      </c>
      <c r="B40" s="35" t="s">
        <v>1046</v>
      </c>
      <c r="C40" s="23"/>
      <c r="D40" s="22" t="e">
        <f>VLOOKUP($B$5,'Matrícula por especialidad'!$A$4:$BA$978,35,FALSE)</f>
        <v>#N/A</v>
      </c>
    </row>
    <row r="41" spans="1:4" x14ac:dyDescent="0.25">
      <c r="A41" s="35" t="s">
        <v>1003</v>
      </c>
      <c r="B41" s="35" t="s">
        <v>1046</v>
      </c>
      <c r="C41" s="23"/>
      <c r="D41" s="22" t="e">
        <f>VLOOKUP($B$5,'Matrícula por especialidad'!$A$4:$BA$978,36,FALSE)</f>
        <v>#N/A</v>
      </c>
    </row>
    <row r="42" spans="1:4" x14ac:dyDescent="0.25">
      <c r="A42" s="35" t="s">
        <v>1004</v>
      </c>
      <c r="B42" s="35" t="s">
        <v>1051</v>
      </c>
      <c r="C42" s="23"/>
      <c r="D42" s="22" t="e">
        <f>VLOOKUP($B$5,'Matrícula por especialidad'!$A$4:$BA$978,37,FALSE)</f>
        <v>#N/A</v>
      </c>
    </row>
    <row r="43" spans="1:4" x14ac:dyDescent="0.25">
      <c r="A43" s="35" t="s">
        <v>1005</v>
      </c>
      <c r="B43" s="35" t="s">
        <v>1046</v>
      </c>
      <c r="C43" s="23"/>
      <c r="D43" s="22" t="e">
        <f>VLOOKUP($B$5,'Matrícula por especialidad'!$A$4:$BA$978,38,FALSE)</f>
        <v>#N/A</v>
      </c>
    </row>
    <row r="44" spans="1:4" x14ac:dyDescent="0.25">
      <c r="A44" s="35" t="s">
        <v>1050</v>
      </c>
      <c r="B44" s="35" t="s">
        <v>1012</v>
      </c>
      <c r="C44" s="23"/>
      <c r="D44" s="22" t="e">
        <f>VLOOKUP($B$5,'Matrícula por especialidad'!$A$4:$BA$978,39,FALSE)</f>
        <v>#N/A</v>
      </c>
    </row>
    <row r="45" spans="1:4" ht="30" x14ac:dyDescent="0.25">
      <c r="A45" s="35" t="s">
        <v>1007</v>
      </c>
      <c r="B45" s="35" t="s">
        <v>1049</v>
      </c>
      <c r="C45" s="23"/>
      <c r="D45" s="22" t="e">
        <f>VLOOKUP($B$5,'Matrícula por especialidad'!$A$4:$BA$978,40,FALSE)</f>
        <v>#N/A</v>
      </c>
    </row>
    <row r="46" spans="1:4" ht="30" x14ac:dyDescent="0.25">
      <c r="A46" s="35" t="s">
        <v>1008</v>
      </c>
      <c r="B46" s="35" t="s">
        <v>1048</v>
      </c>
      <c r="C46" s="23"/>
      <c r="D46" s="22" t="e">
        <f>VLOOKUP($B$5,'Matrícula por especialidad'!$A$4:$BA$978,41,FALSE)</f>
        <v>#N/A</v>
      </c>
    </row>
    <row r="47" spans="1:4" x14ac:dyDescent="0.25">
      <c r="A47" s="35" t="s">
        <v>1009</v>
      </c>
      <c r="B47" s="35" t="s">
        <v>1046</v>
      </c>
      <c r="C47" s="23"/>
      <c r="D47" s="22" t="e">
        <f>VLOOKUP($B$5,'Matrícula por especialidad'!$A$4:$BA$978,42,FALSE)</f>
        <v>#N/A</v>
      </c>
    </row>
    <row r="48" spans="1:4" x14ac:dyDescent="0.25">
      <c r="A48" s="35" t="s">
        <v>1047</v>
      </c>
      <c r="B48" s="35" t="s">
        <v>1011</v>
      </c>
      <c r="C48" s="23"/>
      <c r="D48" s="22" t="e">
        <f>VLOOKUP($B$5,'Matrícula por especialidad'!$A$4:$BA$978,43,FALSE)</f>
        <v>#N/A</v>
      </c>
    </row>
    <row r="49" spans="1:5" x14ac:dyDescent="0.25">
      <c r="A49" s="35" t="s">
        <v>1011</v>
      </c>
      <c r="B49" s="35" t="s">
        <v>1046</v>
      </c>
      <c r="C49" s="23"/>
      <c r="D49" s="22" t="e">
        <f>VLOOKUP($B$5,'Matrícula por especialidad'!$A$4:$BA$978,44,FALSE)</f>
        <v>#N/A</v>
      </c>
    </row>
    <row r="50" spans="1:5" x14ac:dyDescent="0.25">
      <c r="A50" s="35" t="s">
        <v>1012</v>
      </c>
      <c r="B50" s="35" t="s">
        <v>1046</v>
      </c>
      <c r="C50" s="23"/>
      <c r="D50" s="22" t="e">
        <f>VLOOKUP($B$5,'Matrícula por especialidad'!$A$4:$BA$978,45,FALSE)</f>
        <v>#N/A</v>
      </c>
    </row>
    <row r="51" spans="1:5" x14ac:dyDescent="0.25">
      <c r="A51" s="35" t="s">
        <v>1013</v>
      </c>
      <c r="B51" s="35" t="s">
        <v>1046</v>
      </c>
      <c r="C51" s="23"/>
      <c r="D51" s="22" t="e">
        <f>VLOOKUP($B$5,'Matrícula por especialidad'!$A$4:$BA$978,46,FALSE)</f>
        <v>#N/A</v>
      </c>
    </row>
    <row r="52" spans="1:5" x14ac:dyDescent="0.25">
      <c r="A52" s="35" t="s">
        <v>1014</v>
      </c>
      <c r="B52" s="35" t="s">
        <v>1046</v>
      </c>
      <c r="C52" s="23"/>
      <c r="D52" s="22" t="e">
        <f>VLOOKUP($B$5,'Matrícula por especialidad'!$A$4:$BA$978,47,FALSE)</f>
        <v>#N/A</v>
      </c>
    </row>
    <row r="53" spans="1:5" x14ac:dyDescent="0.25">
      <c r="A53" s="35" t="s">
        <v>1015</v>
      </c>
      <c r="B53" s="35" t="s">
        <v>1016</v>
      </c>
      <c r="C53" s="23"/>
      <c r="D53" s="22" t="e">
        <f>VLOOKUP($B$5,'Matrícula por especialidad'!$A$4:$BA$978,48,FALSE)</f>
        <v>#N/A</v>
      </c>
    </row>
    <row r="54" spans="1:5" x14ac:dyDescent="0.25">
      <c r="A54" s="35" t="s">
        <v>1016</v>
      </c>
      <c r="B54" s="35" t="s">
        <v>1046</v>
      </c>
      <c r="C54" s="23"/>
      <c r="D54" s="22" t="e">
        <f>VLOOKUP($B$5,'Matrícula por especialidad'!$A$4:$BA$978,49,FALSE)</f>
        <v>#N/A</v>
      </c>
    </row>
    <row r="55" spans="1:5" x14ac:dyDescent="0.25">
      <c r="A55" s="35" t="s">
        <v>1017</v>
      </c>
      <c r="B55" s="35" t="s">
        <v>1046</v>
      </c>
      <c r="C55" s="23"/>
      <c r="D55" s="22" t="e">
        <f>VLOOKUP($B$5,'Matrícula por especialidad'!$A$4:$BA$978,50,FALSE)</f>
        <v>#N/A</v>
      </c>
    </row>
    <row r="56" spans="1:5" x14ac:dyDescent="0.25">
      <c r="A56" s="35" t="s">
        <v>1018</v>
      </c>
      <c r="B56" s="35" t="s">
        <v>1046</v>
      </c>
      <c r="C56" s="23"/>
      <c r="D56" s="22" t="e">
        <f>VLOOKUP($B$5,'Matrícula por especialidad'!$A$4:$BA$978,51,FALSE)</f>
        <v>#N/A</v>
      </c>
    </row>
    <row r="57" spans="1:5" x14ac:dyDescent="0.25">
      <c r="A57" s="35" t="s">
        <v>1019</v>
      </c>
      <c r="B57" s="35" t="s">
        <v>1046</v>
      </c>
      <c r="C57" s="23"/>
      <c r="D57" s="22" t="e">
        <f>VLOOKUP($B$5,'Matrícula por especialidad'!$A$4:$BA$978,52,FALSE)</f>
        <v>#N/A</v>
      </c>
    </row>
    <row r="58" spans="1:5" x14ac:dyDescent="0.25">
      <c r="A58" s="35" t="s">
        <v>1020</v>
      </c>
      <c r="B58" s="35" t="s">
        <v>1046</v>
      </c>
      <c r="C58" s="23"/>
      <c r="D58" s="22" t="e">
        <f>VLOOKUP($B$5,'Matrícula por especialidad'!$A$4:$BA$978,53,FALSE)</f>
        <v>#N/A</v>
      </c>
    </row>
    <row r="60" spans="1:5" ht="30" x14ac:dyDescent="0.25">
      <c r="B60" s="21" t="s">
        <v>1045</v>
      </c>
      <c r="C60" s="21" t="s">
        <v>1044</v>
      </c>
    </row>
    <row r="61" spans="1:5" hidden="1" x14ac:dyDescent="0.25">
      <c r="A61" s="20" t="s">
        <v>1043</v>
      </c>
      <c r="B61" s="19">
        <f>SUMIF(C13:C58,"Sí",D13:D58)</f>
        <v>0</v>
      </c>
      <c r="C61" s="16">
        <f>IFERROR(IF(AND(B61&gt;-1,B61&lt;11),0,(B61-10)*500000),"0")</f>
        <v>0</v>
      </c>
    </row>
    <row r="62" spans="1:5" x14ac:dyDescent="0.25">
      <c r="A62" s="18" t="s">
        <v>1042</v>
      </c>
      <c r="B62" s="17">
        <f>SUMIF(C13:C58,"Sí",D13:D58)</f>
        <v>0</v>
      </c>
      <c r="C62" s="34">
        <f>IF(C61+10000000&gt;100000000,100000000,C61+10000000)</f>
        <v>10000000</v>
      </c>
      <c r="D62" s="12" t="s">
        <v>1041</v>
      </c>
      <c r="E62" s="40" t="s">
        <v>1040</v>
      </c>
    </row>
    <row r="63" spans="1:5" x14ac:dyDescent="0.25">
      <c r="A63" s="15" t="s">
        <v>1039</v>
      </c>
      <c r="B63" s="14">
        <v>0.1</v>
      </c>
      <c r="C63" s="13">
        <f>C62*B63</f>
        <v>1000000</v>
      </c>
      <c r="D63" s="12"/>
      <c r="E63" s="40"/>
    </row>
  </sheetData>
  <mergeCells count="9">
    <mergeCell ref="A1:C1"/>
    <mergeCell ref="A3:C3"/>
    <mergeCell ref="E62:E63"/>
    <mergeCell ref="B10:C10"/>
    <mergeCell ref="B5:C5"/>
    <mergeCell ref="B6:C6"/>
    <mergeCell ref="B7:C7"/>
    <mergeCell ref="B8:C8"/>
    <mergeCell ref="B9:C9"/>
  </mergeCells>
  <conditionalFormatting sqref="C13:C58 A14:B58">
    <cfRule type="containsText" dxfId="1" priority="2" operator="containsText" text="Sí">
      <formula>NOT(ISERROR(SEARCH("Sí",A13)))</formula>
    </cfRule>
  </conditionalFormatting>
  <conditionalFormatting sqref="A13">
    <cfRule type="containsText" dxfId="0" priority="1" operator="containsText" text="Sí">
      <formula>NOT(ISERROR(SEARCH("Sí",A13)))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A5ED4-0626-4421-B844-E3F4F9A2B0DF}">
          <x14:formula1>
            <xm:f>Hoja3!$A$1:$A$2</xm:f>
          </x14:formula1>
          <xm:sqref>C13:C58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DD14-1F39-43E0-A91E-6E62ADC73274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1066</v>
      </c>
    </row>
    <row r="2" spans="1:1" x14ac:dyDescent="0.25">
      <c r="A2" t="s">
        <v>1067</v>
      </c>
    </row>
  </sheetData>
  <sheetProtection algorithmName="SHA-512" hashValue="FKhDyi2Gy5oJpq0bT0ZGfS9rX66ZwQeoveUpuN8FYuiSB0iCHG6CvamHpmZSKaoPwKgaM61bY/nGcMxeWpY2mg==" saltValue="7qIxbnwV+z/leQ/VEk6m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Matrícula por especialidad</vt:lpstr>
      <vt:lpstr>Tabla Liceo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Nicolas Fernandez Jofre</cp:lastModifiedBy>
  <cp:lastPrinted>2021-12-23T19:46:40Z</cp:lastPrinted>
  <dcterms:created xsi:type="dcterms:W3CDTF">2021-12-22T15:53:35Z</dcterms:created>
  <dcterms:modified xsi:type="dcterms:W3CDTF">2021-12-24T12:35:44Z</dcterms:modified>
</cp:coreProperties>
</file>